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65" firstSheet="11" activeTab="11"/>
  </bookViews>
  <sheets>
    <sheet name="Hoja1 mides" sheetId="1" state="hidden" r:id="rId1"/>
    <sheet name="agosto" sheetId="2" state="hidden" r:id="rId2"/>
    <sheet name="septiembre" sheetId="3" state="hidden" r:id="rId3"/>
    <sheet name="octubre" sheetId="4" state="hidden" r:id="rId4"/>
    <sheet name="Hoja2" sheetId="5" state="hidden" r:id="rId5"/>
    <sheet name="mayo presentación" sheetId="6" state="hidden" r:id="rId6"/>
    <sheet name="Enero 2021 (2)" sheetId="7" state="hidden" r:id="rId7"/>
    <sheet name="Hoja1" sheetId="8" state="hidden" r:id="rId8"/>
    <sheet name="OCTUBRE 12-21 (2)" sheetId="9" state="hidden" r:id="rId9"/>
    <sheet name="OCTUBRE 12-21 proyeccion" sheetId="10" state="hidden" r:id="rId10"/>
    <sheet name="ENERO 2023" sheetId="11" state="hidden" r:id="rId11"/>
    <sheet name="Noviembre 2023" sheetId="12" r:id="rId12"/>
    <sheet name="MARZO 2023. (2)" sheetId="13" state="hidden" r:id="rId13"/>
    <sheet name="MARZO 2023" sheetId="14" state="hidden" r:id="rId14"/>
    <sheet name="febrero 2013-2015" sheetId="15" state="hidden" r:id="rId15"/>
    <sheet name="febrero 2016-2018" sheetId="16" state="hidden" r:id="rId16"/>
    <sheet name="febrero 2019-2021" sheetId="17" state="hidden" r:id="rId17"/>
  </sheets>
  <externalReferences>
    <externalReference r:id="rId20"/>
  </externalReferences>
  <definedNames>
    <definedName name="_xlnm.Print_Area" localSheetId="1">'agosto'!$A$1:$G$46</definedName>
    <definedName name="_xlnm.Print_Area" localSheetId="6">'Enero 2021 (2)'!$A$1:$E$33</definedName>
    <definedName name="_xlnm.Print_Area" localSheetId="10">'ENERO 2023'!$A$1:$Q$46</definedName>
    <definedName name="_xlnm.Print_Area" localSheetId="14">'febrero 2013-2015'!$A$1:$J$49</definedName>
    <definedName name="_xlnm.Print_Area" localSheetId="15">'febrero 2016-2018'!$A$1:$O$51</definedName>
    <definedName name="_xlnm.Print_Area" localSheetId="16">'febrero 2019-2021'!$A$1:$J$48</definedName>
    <definedName name="_xlnm.Print_Area" localSheetId="0">'Hoja1 mides'!$A$1:$G$123</definedName>
    <definedName name="_xlnm.Print_Area" localSheetId="13">'MARZO 2023'!$A$1:$Q$46</definedName>
    <definedName name="_xlnm.Print_Area" localSheetId="12">'MARZO 2023. (2)'!$A$1:$P$46</definedName>
    <definedName name="_xlnm.Print_Area" localSheetId="5">'mayo presentación'!$A$1:$K$47</definedName>
    <definedName name="_xlnm.Print_Area" localSheetId="11">'Noviembre 2023'!$A$1:$M$46</definedName>
    <definedName name="_xlnm.Print_Area" localSheetId="3">'octubre'!$A$1:$G$46</definedName>
    <definedName name="_xlnm.Print_Area" localSheetId="8">'OCTUBRE 12-21 (2)'!$A$1:$I$46</definedName>
    <definedName name="_xlnm.Print_Area" localSheetId="9">'OCTUBRE 12-21 proyeccion'!$A$1:$I$47</definedName>
    <definedName name="_xlnm.Print_Area" localSheetId="2">'septiembre'!$A$1:$G$46</definedName>
    <definedName name="_xlnm.Print_Titles" localSheetId="1">'agosto'!$1:$4</definedName>
    <definedName name="_xlnm.Print_Titles" localSheetId="6">'Enero 2021 (2)'!$1:$3</definedName>
    <definedName name="_xlnm.Print_Titles" localSheetId="10">'ENERO 2023'!$1:$4</definedName>
    <definedName name="_xlnm.Print_Titles" localSheetId="14">'febrero 2013-2015'!$1:$4</definedName>
    <definedName name="_xlnm.Print_Titles" localSheetId="15">'febrero 2016-2018'!$1:$4</definedName>
    <definedName name="_xlnm.Print_Titles" localSheetId="16">'febrero 2019-2021'!$1:$4</definedName>
    <definedName name="_xlnm.Print_Titles" localSheetId="0">'Hoja1 mides'!$1:$4</definedName>
    <definedName name="_xlnm.Print_Titles" localSheetId="13">'MARZO 2023'!$1:$4</definedName>
    <definedName name="_xlnm.Print_Titles" localSheetId="12">'MARZO 2023. (2)'!$1:$4</definedName>
    <definedName name="_xlnm.Print_Titles" localSheetId="5">'mayo presentación'!$1:$4</definedName>
    <definedName name="_xlnm.Print_Titles" localSheetId="11">'Noviembre 2023'!$1:$4</definedName>
    <definedName name="_xlnm.Print_Titles" localSheetId="3">'octubre'!$1:$4</definedName>
    <definedName name="_xlnm.Print_Titles" localSheetId="8">'OCTUBRE 12-21 (2)'!$1:$4</definedName>
    <definedName name="_xlnm.Print_Titles" localSheetId="9">'OCTUBRE 12-21 proyeccion'!$1:$4</definedName>
    <definedName name="_xlnm.Print_Titles" localSheetId="2">'septiembre'!$1:$4</definedName>
  </definedNames>
  <calcPr fullCalcOnLoad="1"/>
</workbook>
</file>

<file path=xl/sharedStrings.xml><?xml version="1.0" encoding="utf-8"?>
<sst xmlns="http://schemas.openxmlformats.org/spreadsheetml/2006/main" count="967" uniqueCount="184">
  <si>
    <t>Programa</t>
  </si>
  <si>
    <t>%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</si>
  <si>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</si>
  <si>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</si>
  <si>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</si>
  <si>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</si>
  <si>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</si>
  <si>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</si>
  <si>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</si>
  <si>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</si>
  <si>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</si>
  <si>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</si>
  <si>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</si>
  <si>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</si>
  <si>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</si>
  <si>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</si>
  <si>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</si>
  <si>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</si>
  <si>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</si>
  <si>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</si>
  <si>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</si>
  <si>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</si>
  <si>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</si>
  <si>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</si>
  <si>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</si>
  <si>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</si>
  <si>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</si>
  <si>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</si>
  <si>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</si>
  <si>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</si>
  <si>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</si>
  <si>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</si>
  <si>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</si>
  <si>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</si>
  <si>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</si>
  <si>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</si>
  <si>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</si>
  <si>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</si>
  <si>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</si>
  <si>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</si>
  <si>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</si>
  <si>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</si>
  <si>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</si>
  <si>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</si>
  <si>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</si>
  <si>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</si>
  <si>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</si>
  <si>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</si>
  <si>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</si>
  <si>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</si>
  <si>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</si>
  <si>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</si>
  <si>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</si>
  <si>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</si>
  <si>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</si>
  <si>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</si>
  <si>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</si>
  <si>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</si>
  <si>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</si>
  <si>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</si>
  <si>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</si>
  <si>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</si>
  <si>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</si>
  <si>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</si>
  <si>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</si>
  <si>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</si>
  <si>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</si>
  <si>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</si>
  <si>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</si>
  <si>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</si>
  <si>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</si>
  <si>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</si>
  <si>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</si>
  <si>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 xml:space="preserve"> 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</si>
  <si>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</si>
  <si>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</si>
  <si>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</si>
  <si>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</si>
  <si>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</si>
  <si>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</si>
  <si>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</si>
  <si>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</si>
  <si>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</si>
  <si>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</si>
  <si>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</si>
  <si>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</si>
  <si>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</si>
  <si>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</si>
  <si>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</si>
  <si>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</si>
  <si>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</si>
  <si>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</si>
  <si>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</si>
  <si>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</si>
  <si>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</si>
  <si>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</si>
  <si>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t>Fortalecimiento Programa de Inclusión</t>
  </si>
  <si>
    <t>Desarrollo Humano de los Programas de TMC</t>
  </si>
  <si>
    <t>INFORME DE EJECUCIÓN PRESUPUESTARIA DEL 1 AL 31 DE JULIO 2017</t>
  </si>
  <si>
    <t>Fuente: Informe: Pormenorizado de Gasto por Área-Entidad al  31/07/17</t>
  </si>
  <si>
    <t>INFORME DE EJECUCIÓN PRESUPUESTARIA DEL 1 AL 31 DE AGOSTO 2017</t>
  </si>
  <si>
    <t>SECRETARIA NACIONA DENIÑEZ, ADOLESCENCIA Y FAMILIA</t>
  </si>
  <si>
    <t>Proyección y promoción Integral de Niñez, Adolescencia</t>
  </si>
  <si>
    <t xml:space="preserve">    Proyección y promoción Integral de Niñez, Adolescencia</t>
  </si>
  <si>
    <t xml:space="preserve">    Primera infancia</t>
  </si>
  <si>
    <t xml:space="preserve">    Adopciones, Niñez y Adolescencia</t>
  </si>
  <si>
    <t>Adopción Primera Infancia</t>
  </si>
  <si>
    <t>Sistema de Protección Integral de Niñez</t>
  </si>
  <si>
    <t>Desarrollo, Formulación, Seguimiento y evaluación</t>
  </si>
  <si>
    <t>Implementación Medidas Reeducativas</t>
  </si>
  <si>
    <t>Desarrollo Comunitario y Fortalecimiento</t>
  </si>
  <si>
    <t>Mejoramiento Procesos para Adopciones</t>
  </si>
  <si>
    <t>Prevención Trabajo Infantil</t>
  </si>
  <si>
    <t>Fuente: Informe: Pormenorizado de Gasto por Área-Entidad al  31/08/17</t>
  </si>
  <si>
    <t>Saldo por ejecutar a la fecha</t>
  </si>
  <si>
    <t>Implementación Derechos Niñez Adolescencia y Familia</t>
  </si>
  <si>
    <t>Saldos por ejecutar a la fecha</t>
  </si>
  <si>
    <t>Fuente: Informe: Pormenorizado de Gasto por Área-Entidad al  30/09/17</t>
  </si>
  <si>
    <t>INFORME DE EJECUCIÓN PRESUPUESTARIA DEL 1 AL 30 DE SEPTIEMBRE 2017</t>
  </si>
  <si>
    <t>DIRECCIÓN ADMINISTRACION Y FINANZAS</t>
  </si>
  <si>
    <t>Funcionamiento</t>
  </si>
  <si>
    <t>Inversión</t>
  </si>
  <si>
    <t>Asignado</t>
  </si>
  <si>
    <t>Ejecutado</t>
  </si>
  <si>
    <t>Fuente: Informe: Pormenorizado de Gasto por Área-Entidad al  31/10/17</t>
  </si>
  <si>
    <t>INFORME DE EJECUCIÓN PRESUPUESTARIA DEL 1 AL 31 DE OCTUBRE 2017</t>
  </si>
  <si>
    <t>INFORME DE EJECUCIÓN PRESUPUESTARIA DEL 1 AL 31 DE DICIEMBRE 2017</t>
  </si>
  <si>
    <t xml:space="preserve">Funcionamiento </t>
  </si>
  <si>
    <t xml:space="preserve">Inversión </t>
  </si>
  <si>
    <t xml:space="preserve">Asignado </t>
  </si>
  <si>
    <t xml:space="preserve">Ejecutado </t>
  </si>
  <si>
    <t>Fuente: Informe: Pormenorizado de Gasto por Área-Entidad al  31/05/18</t>
  </si>
  <si>
    <t>INFORME DE EJECUCIÓN PRESUPUESTARIA DEL 2017 VERSU 2018 AL MES DE MAYO</t>
  </si>
  <si>
    <t>Presupuesto Modificado</t>
  </si>
  <si>
    <t>Asignado Modificado</t>
  </si>
  <si>
    <t>Ejecución Presupuestaria</t>
  </si>
  <si>
    <t>&amp;</t>
  </si>
  <si>
    <t>MAYO 2017</t>
  </si>
  <si>
    <t>MAYO 2018</t>
  </si>
  <si>
    <t xml:space="preserve">Prevención de la violencia </t>
  </si>
  <si>
    <t>EJECUCIÓN PRESUPUESTARIA DE ENERO</t>
  </si>
  <si>
    <t xml:space="preserve">Protección y atención de niñez </t>
  </si>
  <si>
    <t>Presupuesto Ley 2020</t>
  </si>
  <si>
    <t>Presupuesto 
Ley 2021</t>
  </si>
  <si>
    <t>Diferencia (3/2)</t>
  </si>
  <si>
    <t>Anteproyecto solicitado 2022</t>
  </si>
  <si>
    <t>Medidas Reeducativas menores</t>
  </si>
  <si>
    <t>Desarrollo comunitario y fortalecimiento</t>
  </si>
  <si>
    <t>Trabajo Infantil</t>
  </si>
  <si>
    <t>Equipamiento de toda las sedes</t>
  </si>
  <si>
    <t xml:space="preserve">  Adopción Primera Infancia</t>
  </si>
  <si>
    <t>INFORME DE EJECUCIÓN PRESUPUESTARIA DEL 2013 AL 2015</t>
  </si>
  <si>
    <t>INFORME DE EJECUCIÓN PRESUPUESTARIA DEL 2016-2018</t>
  </si>
  <si>
    <t>INFORME DE EJECUCIÓN PRESUPUESTARIA DEL 2019 AL 2021</t>
  </si>
  <si>
    <t>Fortalecimiento del Sistema de Protección Integral</t>
  </si>
  <si>
    <t>SECRETARIA NACIONAL DE NIÑEZ, ADOLESCENCIA Y FAMILIA</t>
  </si>
  <si>
    <t>Devengado</t>
  </si>
  <si>
    <t>Pagado</t>
  </si>
  <si>
    <t>Fuente: Informe: Pormenorizado de Gasto por Área-Entidad al  12/10/2021</t>
  </si>
  <si>
    <t>INFORME DE EJECUCIÓN PRESUPUESTARIA DEL 1 DE ENERO AL 12 DE OCTUBRE 2021</t>
  </si>
  <si>
    <t>4/3</t>
  </si>
  <si>
    <t>4/2</t>
  </si>
  <si>
    <t>PROYECCIÓN DE EJECUCIÓN PRESUPUESTARIA DEL 1 DE ENERO AL 31 DE DICIEMBRE 2021</t>
  </si>
  <si>
    <t>.,</t>
  </si>
  <si>
    <t>6/5</t>
  </si>
  <si>
    <t>INFORME DE EJECUCIÓN PRESUPUESTARIA DEL 1 DE ENERO 31 DE DE ENERO DE 2023</t>
  </si>
  <si>
    <t>Fuente: Informe: Pormenorizado de Gasto por Área-Entidad al  31/01/2023</t>
  </si>
  <si>
    <t>Contrato por ejecutar</t>
  </si>
  <si>
    <t xml:space="preserve">Compromiso Mensual  </t>
  </si>
  <si>
    <t xml:space="preserve">Saldo a la fecha </t>
  </si>
  <si>
    <t xml:space="preserve">Saldo por asignar </t>
  </si>
  <si>
    <t xml:space="preserve">Por Pagar a la Fecha </t>
  </si>
  <si>
    <t>Contención del gasto</t>
  </si>
  <si>
    <t>Creditos</t>
  </si>
  <si>
    <t xml:space="preserve">Asigando </t>
  </si>
  <si>
    <t>Saldo de Contrato por Ejecutar</t>
  </si>
  <si>
    <t xml:space="preserve">Compromisos/ Ejecutado </t>
  </si>
  <si>
    <t>Saldo Anual</t>
  </si>
  <si>
    <t>Fuente: Informe: Pormenorizado de Gasto por Área-Entidad al  28/02/2023</t>
  </si>
  <si>
    <t>INFORME DE EJECUCIÓN PRESUPUESTARIA DEL 1 DE ENERO 31 DE DE MARZO DE 2023</t>
  </si>
  <si>
    <t>Fuente: Informe: Pormenorizado de Gasto por Área-Entidad al  30/04/2023</t>
  </si>
  <si>
    <t>INFORME DE EJECUCIÓN PRESUPUESTARIA DEL 1 DE ENERO 31 DE DE MAYO DE 2023</t>
  </si>
  <si>
    <t>Fuente: Informe: Pormenorizado de Gasto por Área-Entidad al  30.11.2023</t>
  </si>
  <si>
    <t>INFORME DE EJECUCIÓN PRESUPUESTARIA DEL 1 DE ENERO 30 DE NOVIEMBRE DE 2023</t>
  </si>
</sst>
</file>

<file path=xl/styles.xml><?xml version="1.0" encoding="utf-8"?>
<styleSheet xmlns="http://schemas.openxmlformats.org/spreadsheetml/2006/main">
  <numFmts count="6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B/.&quot;#,##0_);\(&quot;B/.&quot;#,##0\)"/>
    <numFmt numFmtId="199" formatCode="&quot;B/.&quot;#,##0_);[Red]\(&quot;B/.&quot;#,##0\)"/>
    <numFmt numFmtId="200" formatCode="&quot;B/.&quot;#,##0.00_);\(&quot;B/.&quot;#,##0.00\)"/>
    <numFmt numFmtId="201" formatCode="&quot;B/.&quot;#,##0.00_);[Red]\(&quot;B/.&quot;#,##0.00\)"/>
    <numFmt numFmtId="202" formatCode="_(&quot;B/.&quot;* #,##0_);_(&quot;B/.&quot;* \(#,##0\);_(&quot;B/.&quot;* &quot;-&quot;_);_(@_)"/>
    <numFmt numFmtId="203" formatCode="_(&quot;B/.&quot;* #,##0.00_);_(&quot;B/.&quot;* \(#,##0.00\);_(&quot;B/.&quot;* &quot;-&quot;??_);_(@_)"/>
    <numFmt numFmtId="204" formatCode="0.0%"/>
    <numFmt numFmtId="205" formatCode="#,##0.000"/>
    <numFmt numFmtId="206" formatCode="#,##0.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[$-180A]dddd\,\ dd&quot; de &quot;mmmm&quot; de &quot;yyyy"/>
    <numFmt numFmtId="214" formatCode="0.000%"/>
    <numFmt numFmtId="215" formatCode="0.0000%"/>
    <numFmt numFmtId="216" formatCode="[$-180A]dddd\,\ d\ &quot;de&quot;\ mmmm\ &quot;de&quot;\ yyyy"/>
    <numFmt numFmtId="217" formatCode="[$-180A]h:mm:ss\ AM/PM"/>
    <numFmt numFmtId="218" formatCode="0.000000000"/>
    <numFmt numFmtId="219" formatCode="0.0000000000"/>
    <numFmt numFmtId="220" formatCode="0.00000000000"/>
    <numFmt numFmtId="221" formatCode="0.00000000"/>
    <numFmt numFmtId="222" formatCode="0.0000000"/>
  </numFmts>
  <fonts count="1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8"/>
      <name val="Arial"/>
      <family val="2"/>
    </font>
    <font>
      <i/>
      <u val="single"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8"/>
      <color indexed="9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8"/>
      <color indexed="8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8"/>
      <color indexed="10"/>
      <name val="Arial"/>
      <family val="2"/>
    </font>
    <font>
      <i/>
      <sz val="1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4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u val="single"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10"/>
      <name val="Arial"/>
      <family val="2"/>
    </font>
    <font>
      <sz val="10"/>
      <color indexed="8"/>
      <name val="Calibri"/>
      <family val="0"/>
    </font>
    <font>
      <sz val="2.65"/>
      <color indexed="8"/>
      <name val="Calibri"/>
      <family val="0"/>
    </font>
    <font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8"/>
      <color theme="0"/>
      <name val="Arial"/>
      <family val="2"/>
    </font>
    <font>
      <u val="single"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8"/>
      <color theme="1"/>
      <name val="Arial"/>
      <family val="2"/>
    </font>
    <font>
      <i/>
      <sz val="18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sz val="18"/>
      <color rgb="FFFF0000"/>
      <name val="Arial"/>
      <family val="2"/>
    </font>
    <font>
      <u val="single"/>
      <sz val="18"/>
      <color rgb="FFFF0000"/>
      <name val="Arial"/>
      <family val="2"/>
    </font>
    <font>
      <i/>
      <sz val="1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4"/>
      <color theme="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u val="single"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4" fillId="21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0" fillId="0" borderId="8" applyNumberFormat="0" applyFill="0" applyAlignment="0" applyProtection="0"/>
    <xf numFmtId="0" fontId="89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5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5" applyNumberFormat="1" applyFont="1" applyFill="1" applyBorder="1" applyAlignment="1">
      <alignment horizontal="center" vertical="center"/>
    </xf>
    <xf numFmtId="1" fontId="3" fillId="0" borderId="11" xfId="55" applyNumberFormat="1" applyFont="1" applyFill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5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1" fontId="8" fillId="0" borderId="15" xfId="55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" fontId="10" fillId="0" borderId="15" xfId="55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2" fillId="35" borderId="12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5" applyNumberFormat="1" applyFont="1" applyFill="1" applyBorder="1" applyAlignment="1">
      <alignment horizontal="center" vertical="center"/>
    </xf>
    <xf numFmtId="1" fontId="10" fillId="0" borderId="21" xfId="55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5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8" fillId="0" borderId="17" xfId="55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90" fillId="0" borderId="17" xfId="0" applyNumberFormat="1" applyFont="1" applyFill="1" applyBorder="1" applyAlignment="1">
      <alignment vertical="center"/>
    </xf>
    <xf numFmtId="0" fontId="91" fillId="0" borderId="14" xfId="0" applyFont="1" applyFill="1" applyBorder="1" applyAlignment="1">
      <alignment horizontal="left" vertical="center" indent="2"/>
    </xf>
    <xf numFmtId="0" fontId="90" fillId="0" borderId="14" xfId="0" applyFont="1" applyFill="1" applyBorder="1" applyAlignment="1">
      <alignment horizontal="left" vertical="center" indent="1"/>
    </xf>
    <xf numFmtId="0" fontId="91" fillId="0" borderId="14" xfId="0" applyFont="1" applyFill="1" applyBorder="1" applyAlignment="1">
      <alignment horizontal="left" vertical="center"/>
    </xf>
    <xf numFmtId="0" fontId="91" fillId="35" borderId="14" xfId="0" applyFont="1" applyFill="1" applyBorder="1" applyAlignment="1">
      <alignment horizontal="left" vertical="center" indent="2"/>
    </xf>
    <xf numFmtId="4" fontId="92" fillId="35" borderId="17" xfId="0" applyNumberFormat="1" applyFont="1" applyFill="1" applyBorder="1" applyAlignment="1">
      <alignment vertical="center"/>
    </xf>
    <xf numFmtId="4" fontId="90" fillId="35" borderId="17" xfId="0" applyNumberFormat="1" applyFont="1" applyFill="1" applyBorder="1" applyAlignment="1">
      <alignment vertical="center"/>
    </xf>
    <xf numFmtId="0" fontId="93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5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94" fillId="36" borderId="22" xfId="0" applyFont="1" applyFill="1" applyBorder="1" applyAlignment="1">
      <alignment horizontal="center" vertical="center"/>
    </xf>
    <xf numFmtId="4" fontId="94" fillId="36" borderId="23" xfId="0" applyNumberFormat="1" applyFont="1" applyFill="1" applyBorder="1" applyAlignment="1">
      <alignment horizontal="center" vertical="center" wrapText="1"/>
    </xf>
    <xf numFmtId="4" fontId="94" fillId="36" borderId="22" xfId="0" applyNumberFormat="1" applyFont="1" applyFill="1" applyBorder="1" applyAlignment="1">
      <alignment horizontal="center" vertical="center" wrapText="1"/>
    </xf>
    <xf numFmtId="9" fontId="94" fillId="36" borderId="2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5" applyNumberFormat="1" applyFont="1" applyFill="1" applyBorder="1" applyAlignment="1">
      <alignment horizontal="center" vertical="center"/>
    </xf>
    <xf numFmtId="1" fontId="8" fillId="0" borderId="21" xfId="55" applyNumberFormat="1" applyFont="1" applyFill="1" applyBorder="1" applyAlignment="1">
      <alignment horizontal="center" vertical="center"/>
    </xf>
    <xf numFmtId="0" fontId="94" fillId="37" borderId="22" xfId="0" applyFont="1" applyFill="1" applyBorder="1" applyAlignment="1">
      <alignment horizontal="center" vertical="center"/>
    </xf>
    <xf numFmtId="4" fontId="94" fillId="37" borderId="23" xfId="0" applyNumberFormat="1" applyFont="1" applyFill="1" applyBorder="1" applyAlignment="1">
      <alignment horizontal="center" vertical="center" wrapText="1"/>
    </xf>
    <xf numFmtId="9" fontId="94" fillId="37" borderId="25" xfId="0" applyNumberFormat="1" applyFont="1" applyFill="1" applyBorder="1" applyAlignment="1">
      <alignment horizontal="center" vertical="center"/>
    </xf>
    <xf numFmtId="4" fontId="95" fillId="35" borderId="17" xfId="0" applyNumberFormat="1" applyFont="1" applyFill="1" applyBorder="1" applyAlignment="1">
      <alignment vertical="center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12" fillId="35" borderId="11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95" fillId="0" borderId="17" xfId="0" applyNumberFormat="1" applyFont="1" applyFill="1" applyBorder="1" applyAlignment="1">
      <alignment vertical="center"/>
    </xf>
    <xf numFmtId="4" fontId="91" fillId="0" borderId="17" xfId="0" applyNumberFormat="1" applyFont="1" applyFill="1" applyBorder="1" applyAlignment="1">
      <alignment vertical="center"/>
    </xf>
    <xf numFmtId="4" fontId="91" fillId="35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vertical="center"/>
    </xf>
    <xf numFmtId="1" fontId="8" fillId="35" borderId="11" xfId="5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6" fillId="36" borderId="22" xfId="0" applyFont="1" applyFill="1" applyBorder="1" applyAlignment="1">
      <alignment horizontal="center" vertical="center"/>
    </xf>
    <xf numFmtId="4" fontId="96" fillId="36" borderId="23" xfId="0" applyNumberFormat="1" applyFont="1" applyFill="1" applyBorder="1" applyAlignment="1">
      <alignment horizontal="center" vertical="center" wrapText="1"/>
    </xf>
    <xf numFmtId="4" fontId="96" fillId="36" borderId="22" xfId="0" applyNumberFormat="1" applyFont="1" applyFill="1" applyBorder="1" applyAlignment="1">
      <alignment horizontal="center" vertical="center" wrapText="1"/>
    </xf>
    <xf numFmtId="9" fontId="96" fillId="36" borderId="24" xfId="0" applyNumberFormat="1" applyFont="1" applyFill="1" applyBorder="1" applyAlignment="1">
      <alignment horizontal="center" vertical="center" wrapText="1"/>
    </xf>
    <xf numFmtId="9" fontId="96" fillId="36" borderId="2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indent="1"/>
    </xf>
    <xf numFmtId="4" fontId="14" fillId="0" borderId="12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indent="1"/>
    </xf>
    <xf numFmtId="4" fontId="14" fillId="0" borderId="11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left" vertical="center"/>
    </xf>
    <xf numFmtId="4" fontId="15" fillId="2" borderId="17" xfId="0" applyNumberFormat="1" applyFont="1" applyFill="1" applyBorder="1" applyAlignment="1">
      <alignment horizontal="right" vertical="center"/>
    </xf>
    <xf numFmtId="3" fontId="13" fillId="2" borderId="11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" fontId="15" fillId="35" borderId="17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center" vertical="center"/>
    </xf>
    <xf numFmtId="1" fontId="13" fillId="2" borderId="11" xfId="55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vertical="center"/>
    </xf>
    <xf numFmtId="4" fontId="13" fillId="35" borderId="17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indent="1"/>
    </xf>
    <xf numFmtId="4" fontId="97" fillId="35" borderId="17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0" fontId="98" fillId="0" borderId="14" xfId="0" applyFont="1" applyFill="1" applyBorder="1" applyAlignment="1">
      <alignment horizontal="left" vertical="center" indent="2"/>
    </xf>
    <xf numFmtId="4" fontId="17" fillId="0" borderId="17" xfId="0" applyNumberFormat="1" applyFont="1" applyFill="1" applyBorder="1" applyAlignment="1">
      <alignment vertical="center"/>
    </xf>
    <xf numFmtId="4" fontId="17" fillId="35" borderId="17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 indent="2"/>
    </xf>
    <xf numFmtId="4" fontId="15" fillId="0" borderId="17" xfId="0" applyNumberFormat="1" applyFont="1" applyFill="1" applyBorder="1" applyAlignment="1">
      <alignment vertical="center"/>
    </xf>
    <xf numFmtId="4" fontId="15" fillId="35" borderId="17" xfId="0" applyNumberFormat="1" applyFont="1" applyFill="1" applyBorder="1" applyAlignment="1">
      <alignment vertical="center"/>
    </xf>
    <xf numFmtId="1" fontId="15" fillId="0" borderId="11" xfId="55" applyNumberFormat="1" applyFont="1" applyFill="1" applyBorder="1" applyAlignment="1">
      <alignment horizontal="center" vertical="center"/>
    </xf>
    <xf numFmtId="4" fontId="99" fillId="35" borderId="17" xfId="0" applyNumberFormat="1" applyFont="1" applyFill="1" applyBorder="1" applyAlignment="1">
      <alignment vertical="center"/>
    </xf>
    <xf numFmtId="1" fontId="14" fillId="0" borderId="11" xfId="55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4" fontId="100" fillId="0" borderId="17" xfId="0" applyNumberFormat="1" applyFont="1" applyFill="1" applyBorder="1" applyAlignment="1">
      <alignment vertical="center"/>
    </xf>
    <xf numFmtId="4" fontId="100" fillId="35" borderId="17" xfId="0" applyNumberFormat="1" applyFont="1" applyFill="1" applyBorder="1" applyAlignment="1">
      <alignment vertical="center"/>
    </xf>
    <xf numFmtId="4" fontId="17" fillId="0" borderId="11" xfId="55" applyNumberFormat="1" applyFont="1" applyFill="1" applyBorder="1" applyAlignment="1">
      <alignment horizontal="right" vertical="center"/>
    </xf>
    <xf numFmtId="4" fontId="15" fillId="0" borderId="11" xfId="55" applyNumberFormat="1" applyFont="1" applyFill="1" applyBorder="1" applyAlignment="1">
      <alignment horizontal="right" vertical="center"/>
    </xf>
    <xf numFmtId="1" fontId="18" fillId="0" borderId="11" xfId="55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vertical="center"/>
    </xf>
    <xf numFmtId="4" fontId="17" fillId="35" borderId="26" xfId="0" applyNumberFormat="1" applyFont="1" applyFill="1" applyBorder="1" applyAlignment="1">
      <alignment vertical="center"/>
    </xf>
    <xf numFmtId="1" fontId="17" fillId="0" borderId="11" xfId="55" applyNumberFormat="1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4" fontId="15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96" fillId="37" borderId="22" xfId="0" applyFont="1" applyFill="1" applyBorder="1" applyAlignment="1">
      <alignment horizontal="center" vertical="center"/>
    </xf>
    <xf numFmtId="4" fontId="96" fillId="37" borderId="23" xfId="0" applyNumberFormat="1" applyFont="1" applyFill="1" applyBorder="1" applyAlignment="1">
      <alignment horizontal="center" vertical="center" wrapText="1"/>
    </xf>
    <xf numFmtId="9" fontId="96" fillId="37" borderId="2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35" borderId="15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35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99" fillId="0" borderId="14" xfId="0" applyFont="1" applyFill="1" applyBorder="1" applyAlignment="1">
      <alignment horizontal="left" vertical="center" indent="2"/>
    </xf>
    <xf numFmtId="4" fontId="13" fillId="35" borderId="11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3"/>
    </xf>
    <xf numFmtId="4" fontId="17" fillId="0" borderId="17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left" vertical="center" indent="3"/>
    </xf>
    <xf numFmtId="4" fontId="17" fillId="0" borderId="0" xfId="0" applyNumberFormat="1" applyFont="1" applyFill="1" applyBorder="1" applyAlignment="1">
      <alignment horizontal="right" vertical="center" indent="1"/>
    </xf>
    <xf numFmtId="4" fontId="101" fillId="36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21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3" fillId="2" borderId="11" xfId="55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0" fillId="0" borderId="0" xfId="55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96" fillId="36" borderId="22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98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100" fillId="0" borderId="14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3" fillId="2" borderId="14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right" vertical="center" indent="1"/>
    </xf>
    <xf numFmtId="1" fontId="13" fillId="0" borderId="14" xfId="0" applyNumberFormat="1" applyFont="1" applyFill="1" applyBorder="1" applyAlignment="1">
      <alignment horizontal="center" vertical="center"/>
    </xf>
    <xf numFmtId="9" fontId="96" fillId="36" borderId="28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99" fillId="0" borderId="15" xfId="0" applyNumberFormat="1" applyFont="1" applyFill="1" applyBorder="1" applyAlignment="1">
      <alignment horizontal="right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99" fillId="0" borderId="15" xfId="0" applyNumberFormat="1" applyFont="1" applyFill="1" applyBorder="1" applyAlignment="1">
      <alignment horizontal="center" vertical="center"/>
    </xf>
    <xf numFmtId="0" fontId="98" fillId="0" borderId="14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96" fillId="37" borderId="22" xfId="0" applyFont="1" applyFill="1" applyBorder="1" applyAlignment="1">
      <alignment horizontal="center" vertical="center" wrapText="1"/>
    </xf>
    <xf numFmtId="4" fontId="99" fillId="0" borderId="15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 indent="1"/>
    </xf>
    <xf numFmtId="2" fontId="98" fillId="0" borderId="14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left" vertical="center"/>
    </xf>
    <xf numFmtId="0" fontId="102" fillId="0" borderId="14" xfId="0" applyFont="1" applyFill="1" applyBorder="1" applyAlignment="1">
      <alignment horizontal="left" vertical="center" indent="2"/>
    </xf>
    <xf numFmtId="0" fontId="100" fillId="0" borderId="14" xfId="0" applyFont="1" applyFill="1" applyBorder="1" applyAlignment="1">
      <alignment horizontal="left" vertical="center" indent="2"/>
    </xf>
    <xf numFmtId="4" fontId="14" fillId="0" borderId="17" xfId="0" applyNumberFormat="1" applyFont="1" applyFill="1" applyBorder="1" applyAlignment="1">
      <alignment vertical="center"/>
    </xf>
    <xf numFmtId="4" fontId="103" fillId="38" borderId="29" xfId="0" applyNumberFormat="1" applyFont="1" applyFill="1" applyBorder="1" applyAlignment="1">
      <alignment vertical="center"/>
    </xf>
    <xf numFmtId="4" fontId="104" fillId="38" borderId="29" xfId="0" applyNumberFormat="1" applyFont="1" applyFill="1" applyBorder="1" applyAlignment="1">
      <alignment vertical="center"/>
    </xf>
    <xf numFmtId="4" fontId="103" fillId="38" borderId="30" xfId="0" applyNumberFormat="1" applyFont="1" applyFill="1" applyBorder="1" applyAlignment="1">
      <alignment vertical="center"/>
    </xf>
    <xf numFmtId="4" fontId="103" fillId="0" borderId="31" xfId="0" applyNumberFormat="1" applyFont="1" applyFill="1" applyBorder="1" applyAlignment="1">
      <alignment vertical="center"/>
    </xf>
    <xf numFmtId="4" fontId="103" fillId="0" borderId="29" xfId="0" applyNumberFormat="1" applyFont="1" applyFill="1" applyBorder="1" applyAlignment="1">
      <alignment vertical="center"/>
    </xf>
    <xf numFmtId="0" fontId="105" fillId="0" borderId="31" xfId="0" applyFont="1" applyFill="1" applyBorder="1" applyAlignment="1">
      <alignment horizontal="left" vertical="center" indent="2"/>
    </xf>
    <xf numFmtId="4" fontId="105" fillId="0" borderId="29" xfId="0" applyNumberFormat="1" applyFont="1" applyFill="1" applyBorder="1" applyAlignment="1">
      <alignment vertical="center"/>
    </xf>
    <xf numFmtId="4" fontId="15" fillId="35" borderId="11" xfId="0" applyNumberFormat="1" applyFont="1" applyFill="1" applyBorder="1" applyAlignment="1">
      <alignment horizontal="right" vertical="center"/>
    </xf>
    <xf numFmtId="4" fontId="15" fillId="35" borderId="11" xfId="0" applyNumberFormat="1" applyFont="1" applyFill="1" applyBorder="1" applyAlignment="1">
      <alignment vertical="center"/>
    </xf>
    <xf numFmtId="4" fontId="100" fillId="35" borderId="11" xfId="0" applyNumberFormat="1" applyFont="1" applyFill="1" applyBorder="1" applyAlignment="1">
      <alignment vertical="center"/>
    </xf>
    <xf numFmtId="4" fontId="17" fillId="35" borderId="2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0" fontId="96" fillId="39" borderId="22" xfId="0" applyFont="1" applyFill="1" applyBorder="1" applyAlignment="1">
      <alignment horizontal="center" vertical="center"/>
    </xf>
    <xf numFmtId="4" fontId="96" fillId="39" borderId="23" xfId="0" applyNumberFormat="1" applyFont="1" applyFill="1" applyBorder="1" applyAlignment="1">
      <alignment horizontal="center" vertical="center" wrapText="1"/>
    </xf>
    <xf numFmtId="4" fontId="96" fillId="39" borderId="22" xfId="0" applyNumberFormat="1" applyFont="1" applyFill="1" applyBorder="1" applyAlignment="1">
      <alignment horizontal="center" vertical="center" wrapText="1"/>
    </xf>
    <xf numFmtId="4" fontId="96" fillId="39" borderId="24" xfId="0" applyNumberFormat="1" applyFont="1" applyFill="1" applyBorder="1" applyAlignment="1">
      <alignment horizontal="center" vertical="center" wrapText="1"/>
    </xf>
    <xf numFmtId="9" fontId="96" fillId="39" borderId="24" xfId="0" applyNumberFormat="1" applyFont="1" applyFill="1" applyBorder="1" applyAlignment="1">
      <alignment horizontal="center" vertical="center"/>
    </xf>
    <xf numFmtId="9" fontId="96" fillId="39" borderId="2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horizontal="right" vertical="center"/>
    </xf>
    <xf numFmtId="4" fontId="96" fillId="39" borderId="28" xfId="0" applyNumberFormat="1" applyFont="1" applyFill="1" applyBorder="1" applyAlignment="1">
      <alignment horizontal="center" vertical="center" wrapText="1"/>
    </xf>
    <xf numFmtId="0" fontId="106" fillId="0" borderId="27" xfId="0" applyFont="1" applyFill="1" applyBorder="1" applyAlignment="1">
      <alignment horizontal="center" vertical="center"/>
    </xf>
    <xf numFmtId="4" fontId="107" fillId="39" borderId="24" xfId="0" applyNumberFormat="1" applyFont="1" applyFill="1" applyBorder="1" applyAlignment="1">
      <alignment horizontal="center" vertical="center" wrapText="1"/>
    </xf>
    <xf numFmtId="4" fontId="107" fillId="0" borderId="12" xfId="0" applyNumberFormat="1" applyFont="1" applyFill="1" applyBorder="1" applyAlignment="1">
      <alignment horizontal="right" vertical="center"/>
    </xf>
    <xf numFmtId="4" fontId="107" fillId="0" borderId="15" xfId="0" applyNumberFormat="1" applyFont="1" applyFill="1" applyBorder="1" applyAlignment="1">
      <alignment horizontal="right" vertical="center"/>
    </xf>
    <xf numFmtId="4" fontId="108" fillId="2" borderId="17" xfId="0" applyNumberFormat="1" applyFont="1" applyFill="1" applyBorder="1" applyAlignment="1">
      <alignment horizontal="right" vertical="center"/>
    </xf>
    <xf numFmtId="4" fontId="108" fillId="35" borderId="11" xfId="0" applyNumberFormat="1" applyFont="1" applyFill="1" applyBorder="1" applyAlignment="1">
      <alignment horizontal="right" vertical="center"/>
    </xf>
    <xf numFmtId="0" fontId="108" fillId="0" borderId="0" xfId="0" applyFont="1" applyFill="1" applyBorder="1" applyAlignment="1">
      <alignment vertical="center"/>
    </xf>
    <xf numFmtId="0" fontId="106" fillId="35" borderId="0" xfId="0" applyFont="1" applyFill="1" applyBorder="1" applyAlignment="1">
      <alignment horizontal="center" vertical="center"/>
    </xf>
    <xf numFmtId="4" fontId="106" fillId="35" borderId="12" xfId="0" applyNumberFormat="1" applyFont="1" applyFill="1" applyBorder="1" applyAlignment="1">
      <alignment vertical="center"/>
    </xf>
    <xf numFmtId="4" fontId="106" fillId="35" borderId="17" xfId="0" applyNumberFormat="1" applyFont="1" applyFill="1" applyBorder="1" applyAlignment="1">
      <alignment vertical="center"/>
    </xf>
    <xf numFmtId="4" fontId="109" fillId="0" borderId="17" xfId="0" applyNumberFormat="1" applyFont="1" applyFill="1" applyBorder="1" applyAlignment="1">
      <alignment vertical="center"/>
    </xf>
    <xf numFmtId="4" fontId="110" fillId="35" borderId="11" xfId="0" applyNumberFormat="1" applyFont="1" applyFill="1" applyBorder="1" applyAlignment="1">
      <alignment vertical="center"/>
    </xf>
    <xf numFmtId="4" fontId="108" fillId="35" borderId="11" xfId="0" applyNumberFormat="1" applyFont="1" applyFill="1" applyBorder="1" applyAlignment="1">
      <alignment vertical="center"/>
    </xf>
    <xf numFmtId="4" fontId="110" fillId="35" borderId="21" xfId="0" applyNumberFormat="1" applyFont="1" applyFill="1" applyBorder="1" applyAlignment="1">
      <alignment vertical="center"/>
    </xf>
    <xf numFmtId="4" fontId="108" fillId="0" borderId="0" xfId="0" applyNumberFormat="1" applyFont="1" applyFill="1" applyBorder="1" applyAlignment="1">
      <alignment vertical="center"/>
    </xf>
    <xf numFmtId="0" fontId="108" fillId="0" borderId="0" xfId="0" applyFont="1" applyFill="1" applyAlignment="1">
      <alignment vertical="center"/>
    </xf>
    <xf numFmtId="4" fontId="106" fillId="0" borderId="21" xfId="0" applyNumberFormat="1" applyFont="1" applyFill="1" applyBorder="1" applyAlignment="1">
      <alignment horizontal="right" vertical="center"/>
    </xf>
    <xf numFmtId="4" fontId="106" fillId="0" borderId="0" xfId="0" applyNumberFormat="1" applyFont="1" applyFill="1" applyBorder="1" applyAlignment="1">
      <alignment horizontal="right" vertical="center"/>
    </xf>
    <xf numFmtId="4" fontId="106" fillId="0" borderId="11" xfId="0" applyNumberFormat="1" applyFont="1" applyFill="1" applyBorder="1" applyAlignment="1">
      <alignment horizontal="right" vertical="center"/>
    </xf>
    <xf numFmtId="4" fontId="110" fillId="0" borderId="11" xfId="0" applyNumberFormat="1" applyFont="1" applyFill="1" applyBorder="1" applyAlignment="1">
      <alignment vertical="center"/>
    </xf>
    <xf numFmtId="4" fontId="106" fillId="0" borderId="17" xfId="0" applyNumberFormat="1" applyFont="1" applyFill="1" applyBorder="1" applyAlignment="1">
      <alignment vertical="center"/>
    </xf>
    <xf numFmtId="4" fontId="110" fillId="0" borderId="0" xfId="0" applyNumberFormat="1" applyFont="1" applyFill="1" applyBorder="1" applyAlignment="1">
      <alignment horizontal="right" vertical="center" indent="1"/>
    </xf>
    <xf numFmtId="4" fontId="111" fillId="0" borderId="0" xfId="0" applyNumberFormat="1" applyFont="1" applyFill="1" applyAlignment="1">
      <alignment vertical="center"/>
    </xf>
    <xf numFmtId="4" fontId="11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113" fillId="39" borderId="22" xfId="0" applyFont="1" applyFill="1" applyBorder="1" applyAlignment="1">
      <alignment horizontal="center" vertical="center"/>
    </xf>
    <xf numFmtId="4" fontId="113" fillId="39" borderId="23" xfId="0" applyNumberFormat="1" applyFont="1" applyFill="1" applyBorder="1" applyAlignment="1">
      <alignment horizontal="center" vertical="center" wrapText="1"/>
    </xf>
    <xf numFmtId="4" fontId="113" fillId="39" borderId="22" xfId="0" applyNumberFormat="1" applyFont="1" applyFill="1" applyBorder="1" applyAlignment="1">
      <alignment horizontal="center" vertical="center" wrapText="1"/>
    </xf>
    <xf numFmtId="4" fontId="113" fillId="39" borderId="2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center" indent="1"/>
    </xf>
    <xf numFmtId="4" fontId="22" fillId="0" borderId="12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 indent="1"/>
    </xf>
    <xf numFmtId="4" fontId="22" fillId="0" borderId="11" xfId="0" applyNumberFormat="1" applyFont="1" applyFill="1" applyBorder="1" applyAlignment="1">
      <alignment horizontal="left" vertical="center"/>
    </xf>
    <xf numFmtId="4" fontId="22" fillId="0" borderId="15" xfId="0" applyNumberFormat="1" applyFont="1" applyFill="1" applyBorder="1" applyAlignment="1">
      <alignment horizontal="left" vertical="center"/>
    </xf>
    <xf numFmtId="4" fontId="22" fillId="0" borderId="15" xfId="0" applyNumberFormat="1" applyFont="1" applyFill="1" applyBorder="1" applyAlignment="1">
      <alignment horizontal="right" vertical="center"/>
    </xf>
    <xf numFmtId="0" fontId="21" fillId="2" borderId="14" xfId="0" applyFont="1" applyFill="1" applyBorder="1" applyAlignment="1">
      <alignment horizontal="left" vertical="center"/>
    </xf>
    <xf numFmtId="4" fontId="23" fillId="2" borderId="17" xfId="0" applyNumberFormat="1" applyFont="1" applyFill="1" applyBorder="1" applyAlignment="1">
      <alignment horizontal="right" vertical="center"/>
    </xf>
    <xf numFmtId="0" fontId="21" fillId="35" borderId="14" xfId="0" applyFont="1" applyFill="1" applyBorder="1" applyAlignment="1">
      <alignment horizontal="center" vertical="center"/>
    </xf>
    <xf numFmtId="4" fontId="23" fillId="35" borderId="17" xfId="0" applyNumberFormat="1" applyFont="1" applyFill="1" applyBorder="1" applyAlignment="1">
      <alignment horizontal="right" vertical="center"/>
    </xf>
    <xf numFmtId="4" fontId="23" fillId="35" borderId="11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115" fillId="35" borderId="0" xfId="0" applyFont="1" applyFill="1" applyBorder="1" applyAlignment="1">
      <alignment horizontal="center" vertical="center"/>
    </xf>
    <xf numFmtId="4" fontId="21" fillId="35" borderId="12" xfId="0" applyNumberFormat="1" applyFont="1" applyFill="1" applyBorder="1" applyAlignment="1">
      <alignment vertical="center"/>
    </xf>
    <xf numFmtId="2" fontId="21" fillId="0" borderId="0" xfId="0" applyNumberFormat="1" applyFont="1" applyFill="1" applyAlignment="1">
      <alignment vertical="center"/>
    </xf>
    <xf numFmtId="0" fontId="21" fillId="0" borderId="14" xfId="0" applyFont="1" applyFill="1" applyBorder="1" applyAlignment="1">
      <alignment vertical="center"/>
    </xf>
    <xf numFmtId="4" fontId="21" fillId="0" borderId="17" xfId="0" applyNumberFormat="1" applyFont="1" applyFill="1" applyBorder="1" applyAlignment="1">
      <alignment vertical="center"/>
    </xf>
    <xf numFmtId="4" fontId="21" fillId="35" borderId="17" xfId="0" applyNumberFormat="1" applyFont="1" applyFill="1" applyBorder="1" applyAlignment="1">
      <alignment vertical="center"/>
    </xf>
    <xf numFmtId="0" fontId="21" fillId="34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4" fillId="0" borderId="14" xfId="0" applyFont="1" applyFill="1" applyBorder="1" applyAlignment="1">
      <alignment horizontal="left" vertical="center" indent="1"/>
    </xf>
    <xf numFmtId="4" fontId="116" fillId="35" borderId="17" xfId="0" applyNumberFormat="1" applyFont="1" applyFill="1" applyBorder="1" applyAlignment="1">
      <alignment vertical="center"/>
    </xf>
    <xf numFmtId="4" fontId="24" fillId="0" borderId="17" xfId="0" applyNumberFormat="1" applyFont="1" applyFill="1" applyBorder="1" applyAlignment="1">
      <alignment vertical="center"/>
    </xf>
    <xf numFmtId="0" fontId="117" fillId="0" borderId="14" xfId="0" applyFont="1" applyFill="1" applyBorder="1" applyAlignment="1">
      <alignment horizontal="left" vertical="center" indent="2"/>
    </xf>
    <xf numFmtId="4" fontId="25" fillId="0" borderId="17" xfId="0" applyNumberFormat="1" applyFont="1" applyFill="1" applyBorder="1" applyAlignment="1">
      <alignment vertical="center"/>
    </xf>
    <xf numFmtId="4" fontId="25" fillId="35" borderId="17" xfId="0" applyNumberFormat="1" applyFont="1" applyFill="1" applyBorder="1" applyAlignment="1">
      <alignment vertical="center"/>
    </xf>
    <xf numFmtId="4" fontId="25" fillId="35" borderId="11" xfId="0" applyNumberFormat="1" applyFont="1" applyFill="1" applyBorder="1" applyAlignment="1">
      <alignment vertical="center"/>
    </xf>
    <xf numFmtId="0" fontId="23" fillId="34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5" fillId="0" borderId="14" xfId="0" applyFont="1" applyFill="1" applyBorder="1" applyAlignment="1">
      <alignment horizontal="left" vertical="center" indent="2"/>
    </xf>
    <xf numFmtId="4" fontId="23" fillId="0" borderId="17" xfId="0" applyNumberFormat="1" applyFont="1" applyFill="1" applyBorder="1" applyAlignment="1">
      <alignment vertical="center"/>
    </xf>
    <xf numFmtId="4" fontId="23" fillId="35" borderId="17" xfId="0" applyNumberFormat="1" applyFont="1" applyFill="1" applyBorder="1" applyAlignment="1">
      <alignment vertical="center"/>
    </xf>
    <xf numFmtId="4" fontId="23" fillId="35" borderId="11" xfId="0" applyNumberFormat="1" applyFont="1" applyFill="1" applyBorder="1" applyAlignment="1">
      <alignment vertical="center"/>
    </xf>
    <xf numFmtId="4" fontId="118" fillId="35" borderId="17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4" fontId="119" fillId="0" borderId="17" xfId="0" applyNumberFormat="1" applyFont="1" applyFill="1" applyBorder="1" applyAlignment="1">
      <alignment vertical="center"/>
    </xf>
    <xf numFmtId="4" fontId="119" fillId="35" borderId="17" xfId="0" applyNumberFormat="1" applyFont="1" applyFill="1" applyBorder="1" applyAlignment="1">
      <alignment vertical="center"/>
    </xf>
    <xf numFmtId="4" fontId="119" fillId="35" borderId="11" xfId="0" applyNumberFormat="1" applyFont="1" applyFill="1" applyBorder="1" applyAlignment="1">
      <alignment vertical="center"/>
    </xf>
    <xf numFmtId="4" fontId="25" fillId="0" borderId="26" xfId="0" applyNumberFormat="1" applyFont="1" applyFill="1" applyBorder="1" applyAlignment="1">
      <alignment vertical="center"/>
    </xf>
    <xf numFmtId="4" fontId="25" fillId="35" borderId="26" xfId="0" applyNumberFormat="1" applyFont="1" applyFill="1" applyBorder="1" applyAlignment="1">
      <alignment vertical="center"/>
    </xf>
    <xf numFmtId="4" fontId="25" fillId="35" borderId="21" xfId="0" applyNumberFormat="1" applyFont="1" applyFill="1" applyBorder="1" applyAlignment="1">
      <alignment vertical="center"/>
    </xf>
    <xf numFmtId="0" fontId="119" fillId="0" borderId="14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4" fontId="23" fillId="0" borderId="0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vertical="center"/>
    </xf>
    <xf numFmtId="4" fontId="114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114" fillId="0" borderId="0" xfId="0" applyFont="1" applyFill="1" applyAlignment="1">
      <alignment vertical="center"/>
    </xf>
    <xf numFmtId="4" fontId="113" fillId="39" borderId="28" xfId="0" applyNumberFormat="1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right" vertical="center"/>
    </xf>
    <xf numFmtId="4" fontId="21" fillId="0" borderId="13" xfId="0" applyNumberFormat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18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118" fillId="0" borderId="14" xfId="0" applyFont="1" applyFill="1" applyBorder="1" applyAlignment="1">
      <alignment horizontal="left" vertical="center" indent="2"/>
    </xf>
    <xf numFmtId="4" fontId="21" fillId="0" borderId="17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 indent="1"/>
    </xf>
    <xf numFmtId="4" fontId="120" fillId="0" borderId="11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3"/>
    </xf>
    <xf numFmtId="4" fontId="25" fillId="0" borderId="0" xfId="0" applyNumberFormat="1" applyFont="1" applyFill="1" applyBorder="1" applyAlignment="1">
      <alignment horizontal="right" vertical="center" indent="1"/>
    </xf>
    <xf numFmtId="4" fontId="120" fillId="0" borderId="0" xfId="0" applyNumberFormat="1" applyFont="1" applyFill="1" applyBorder="1" applyAlignment="1">
      <alignment horizontal="right" vertical="center" indent="1"/>
    </xf>
    <xf numFmtId="4" fontId="23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vertical="center"/>
    </xf>
    <xf numFmtId="4" fontId="11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885"/>
          <c:w val="0.73075"/>
          <c:h val="0.83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Hoja2!$A$7</c:f>
              <c:strCache>
                <c:ptCount val="1"/>
                <c:pt idx="0">
                  <c:v>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Hoja2!$B$7:$C$7</c:f>
              <c:numCache/>
            </c:numRef>
          </c:val>
          <c:shape val="cylinder"/>
        </c:ser>
        <c:ser>
          <c:idx val="1"/>
          <c:order val="1"/>
          <c:tx>
            <c:strRef>
              <c:f>Hoja2!$A$8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Hoja2!$B$8:$C$8</c:f>
              <c:numCache/>
            </c:numRef>
          </c:val>
          <c:shape val="cylinder"/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INFORME DE EJECUCIÓN PRESUPUESTARIA DEL 1 AL 31 DE DICIEMBRE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Hoja2!$B$4:$C$6</c:f>
              <c:multiLvlStrCache/>
            </c:multiLvlStrRef>
          </c:cat>
          <c:val>
            <c:numRef>
              <c:f>Hoja2!$B$4:$C$4</c:f>
              <c:numCache/>
            </c:numRef>
          </c:val>
          <c:shape val="cylinder"/>
        </c:ser>
        <c:overlap val="100"/>
        <c:shape val="cylinder"/>
        <c:axId val="48631721"/>
        <c:axId val="35032306"/>
      </c:bar3D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86317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65"/>
          <c:y val="0.43675"/>
          <c:w val="0.1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88"/>
          <c:w val="0.744"/>
          <c:h val="0.885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Asignado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Hoja1!$B$3:$C$3</c:f>
              <c:numCache/>
            </c:numRef>
          </c:val>
          <c:shape val="cylinder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Ejecutado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Hoja1!$B$4:$C$4</c:f>
              <c:numCache/>
            </c:numRef>
          </c:val>
          <c:shape val="cylinder"/>
        </c:ser>
        <c:overlap val="100"/>
        <c:shape val="cylinder"/>
        <c:axId val="46855299"/>
        <c:axId val="19044508"/>
      </c:bar3D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6855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41575"/>
          <c:w val="0.136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0.00025</cdr:y>
    </cdr:from>
    <cdr:to>
      <cdr:x>0.5455</cdr:x>
      <cdr:y>0.068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438275" y="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</cdr:x>
      <cdr:y>0.00325</cdr:y>
    </cdr:from>
    <cdr:to>
      <cdr:x>0.83925</cdr:x>
      <cdr:y>0.07725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52500" y="9525"/>
          <a:ext cx="2552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Diciembre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9525</xdr:rowOff>
    </xdr:from>
    <xdr:to>
      <xdr:col>5</xdr:col>
      <xdr:colOff>333375</xdr:colOff>
      <xdr:row>31</xdr:row>
      <xdr:rowOff>19050</xdr:rowOff>
    </xdr:to>
    <xdr:graphicFrame>
      <xdr:nvGraphicFramePr>
        <xdr:cNvPr id="1" name="3 Gráfico"/>
        <xdr:cNvGraphicFramePr/>
      </xdr:nvGraphicFramePr>
      <xdr:xfrm>
        <a:off x="581025" y="1981200"/>
        <a:ext cx="4181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0.17125</cdr:x>
      <cdr:y>-0.0085</cdr:y>
    </cdr:from>
    <cdr:to>
      <cdr:x>0.803</cdr:x>
      <cdr:y>0.07225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81050" y="-19049"/>
          <a:ext cx="2886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ENERO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152400</xdr:rowOff>
    </xdr:from>
    <xdr:to>
      <xdr:col>6</xdr:col>
      <xdr:colOff>276225</xdr:colOff>
      <xdr:row>24</xdr:row>
      <xdr:rowOff>142875</xdr:rowOff>
    </xdr:to>
    <xdr:graphicFrame>
      <xdr:nvGraphicFramePr>
        <xdr:cNvPr id="1" name="1 Gráfico"/>
        <xdr:cNvGraphicFramePr/>
      </xdr:nvGraphicFramePr>
      <xdr:xfrm>
        <a:off x="409575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arin\Desktop\Nilka%202018\informes%20de%20ejecuci&#243;n\informe%20de%20ejecuci&#243;n%202020\informe%20de%20cier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mides"/>
      <sheetName val="agosto"/>
      <sheetName val="septiembre"/>
      <sheetName val="octubre"/>
      <sheetName val="Enero 2020"/>
      <sheetName val="Hoja2"/>
      <sheetName val="mayo presentación"/>
      <sheetName val="Febrero 2020"/>
      <sheetName val="MARZO 2020"/>
      <sheetName val="abril 2020"/>
      <sheetName val="Mayo  2020"/>
      <sheetName val="junio 2020"/>
      <sheetName val="JULIO 2020"/>
      <sheetName val="agosto 2020"/>
      <sheetName val="Septiembre 2020"/>
      <sheetName val="Diciembre 2020"/>
      <sheetName val="Hoja1"/>
      <sheetName val="Diciembre 2020 (2)"/>
    </sheetNames>
    <sheetDataSet>
      <sheetData sheetId="15">
        <row r="20">
          <cell r="B20">
            <v>2528900</v>
          </cell>
        </row>
        <row r="23">
          <cell r="B23">
            <v>3135968</v>
          </cell>
        </row>
        <row r="24">
          <cell r="B24">
            <v>111236</v>
          </cell>
        </row>
        <row r="25">
          <cell r="B25">
            <v>284320</v>
          </cell>
        </row>
        <row r="26">
          <cell r="B26">
            <v>95530</v>
          </cell>
        </row>
        <row r="36">
          <cell r="B36">
            <v>118802</v>
          </cell>
        </row>
        <row r="37">
          <cell r="B37">
            <v>160000</v>
          </cell>
        </row>
        <row r="38">
          <cell r="B38">
            <v>95000</v>
          </cell>
        </row>
        <row r="41">
          <cell r="B41">
            <v>83894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view="pageBreakPreview" zoomScale="86" zoomScaleNormal="90" zoomScaleSheetLayoutView="86" workbookViewId="0" topLeftCell="A1">
      <selection activeCell="B10" sqref="B10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0.8515625" style="3" customWidth="1"/>
    <col min="6" max="6" width="19.57421875" style="3" customWidth="1"/>
    <col min="7" max="7" width="15.00390625" style="3" customWidth="1"/>
    <col min="8" max="16384" width="11.421875" style="2" customWidth="1"/>
  </cols>
  <sheetData>
    <row r="1" spans="1:7" s="1" customFormat="1" ht="15.75">
      <c r="A1" s="379" t="s">
        <v>5</v>
      </c>
      <c r="B1" s="379"/>
      <c r="C1" s="379"/>
      <c r="D1" s="379"/>
      <c r="E1" s="379"/>
      <c r="F1" s="379"/>
      <c r="G1" s="379"/>
    </row>
    <row r="2" spans="1:7" s="1" customFormat="1" ht="15.75">
      <c r="A2" s="380" t="s">
        <v>88</v>
      </c>
      <c r="B2" s="380"/>
      <c r="C2" s="380"/>
      <c r="D2" s="380"/>
      <c r="E2" s="380"/>
      <c r="F2" s="380"/>
      <c r="G2" s="380"/>
    </row>
    <row r="3" spans="1:7" s="1" customFormat="1" ht="15.75">
      <c r="A3" s="379" t="s">
        <v>4</v>
      </c>
      <c r="B3" s="379"/>
      <c r="C3" s="379"/>
      <c r="D3" s="379"/>
      <c r="E3" s="379"/>
      <c r="F3" s="379"/>
      <c r="G3" s="379"/>
    </row>
    <row r="4" spans="1:7" s="1" customFormat="1" ht="15.75">
      <c r="A4" s="379" t="s">
        <v>98</v>
      </c>
      <c r="B4" s="379"/>
      <c r="C4" s="379"/>
      <c r="D4" s="379"/>
      <c r="E4" s="379"/>
      <c r="F4" s="379"/>
      <c r="G4" s="379"/>
    </row>
    <row r="5" spans="1:7" s="1" customFormat="1" ht="16.5" thickBot="1">
      <c r="A5" s="383"/>
      <c r="B5" s="383"/>
      <c r="C5" s="383"/>
      <c r="D5" s="383"/>
      <c r="E5" s="383"/>
      <c r="F5" s="383"/>
      <c r="G5" s="382"/>
    </row>
    <row r="6" spans="1:7" s="1" customFormat="1" ht="41.25" customHeight="1" thickBot="1" thickTop="1">
      <c r="A6" s="101" t="s">
        <v>24</v>
      </c>
      <c r="B6" s="102" t="s">
        <v>10</v>
      </c>
      <c r="C6" s="103" t="s">
        <v>11</v>
      </c>
      <c r="D6" s="102" t="s">
        <v>12</v>
      </c>
      <c r="E6" s="102" t="s">
        <v>25</v>
      </c>
      <c r="F6" s="104" t="s">
        <v>1</v>
      </c>
      <c r="G6" s="15"/>
    </row>
    <row r="7" spans="1:7" s="1" customFormat="1" ht="16.5" thickTop="1">
      <c r="A7" s="7" t="s">
        <v>2</v>
      </c>
      <c r="B7" s="10">
        <f>B9+B12</f>
        <v>291741345</v>
      </c>
      <c r="C7" s="10">
        <f>C9+C12</f>
        <v>281527392</v>
      </c>
      <c r="D7" s="10">
        <f>D9+D12</f>
        <v>224596071</v>
      </c>
      <c r="E7" s="10">
        <f>E9+E12</f>
        <v>209404057.22</v>
      </c>
      <c r="F7" s="8">
        <f>+E7/D7*100</f>
        <v>93.23585060399387</v>
      </c>
      <c r="G7" s="15"/>
    </row>
    <row r="8" spans="1:7" s="1" customFormat="1" ht="7.5" customHeight="1">
      <c r="A8" s="16"/>
      <c r="B8" s="17"/>
      <c r="C8" s="18"/>
      <c r="D8" s="18"/>
      <c r="E8" s="18"/>
      <c r="F8" s="18"/>
      <c r="G8" s="15"/>
    </row>
    <row r="9" spans="1:7" s="1" customFormat="1" ht="15" customHeight="1">
      <c r="A9" s="105" t="s">
        <v>8</v>
      </c>
      <c r="B9" s="106">
        <f>+B20</f>
        <v>46404299</v>
      </c>
      <c r="C9" s="106">
        <f>+C20</f>
        <v>46231867</v>
      </c>
      <c r="D9" s="106">
        <f>+D20</f>
        <v>28253255</v>
      </c>
      <c r="E9" s="106">
        <f>+E20</f>
        <v>24050214.369999997</v>
      </c>
      <c r="F9" s="107">
        <f aca="true" t="shared" si="0" ref="F9:F14">+E9/D9*100</f>
        <v>85.12369413718879</v>
      </c>
      <c r="G9" s="15"/>
    </row>
    <row r="10" spans="1:7" s="1" customFormat="1" ht="15" customHeight="1">
      <c r="A10" s="77" t="s">
        <v>89</v>
      </c>
      <c r="B10" s="65">
        <f>B21+B30+B38+B58</f>
        <v>27761699</v>
      </c>
      <c r="C10" s="65">
        <f>C22+C26+C30+C38+C58</f>
        <v>27589267</v>
      </c>
      <c r="D10" s="65">
        <f>D22+D26+D30+D38+D58</f>
        <v>17166469</v>
      </c>
      <c r="E10" s="65">
        <f>E22+E26+E30+E38+E58</f>
        <v>14278173.03</v>
      </c>
      <c r="F10" s="8">
        <f t="shared" si="0"/>
        <v>83.17478119699514</v>
      </c>
      <c r="G10" s="15"/>
    </row>
    <row r="11" spans="1:7" s="1" customFormat="1" ht="15" customHeight="1">
      <c r="A11" s="77" t="s">
        <v>90</v>
      </c>
      <c r="B11" s="65">
        <f>B54+B62+B66</f>
        <v>18642600</v>
      </c>
      <c r="C11" s="65">
        <f>C54+C62+C66</f>
        <v>18642600</v>
      </c>
      <c r="D11" s="65">
        <f>D54+D62+D66</f>
        <v>11086786</v>
      </c>
      <c r="E11" s="65">
        <f>E54+E62+E66</f>
        <v>9772041.34</v>
      </c>
      <c r="F11" s="8">
        <f t="shared" si="0"/>
        <v>88.14133636204396</v>
      </c>
      <c r="G11" s="15"/>
    </row>
    <row r="12" spans="1:7" s="1" customFormat="1" ht="15" customHeight="1">
      <c r="A12" s="105" t="s">
        <v>9</v>
      </c>
      <c r="B12" s="106">
        <f>+B75</f>
        <v>245337046</v>
      </c>
      <c r="C12" s="106">
        <f>+C75</f>
        <v>235295525</v>
      </c>
      <c r="D12" s="106">
        <f>+D75</f>
        <v>196342816</v>
      </c>
      <c r="E12" s="106">
        <f>+E75</f>
        <v>185353842.85</v>
      </c>
      <c r="F12" s="108">
        <f>+E12/D12*100</f>
        <v>94.40317024382496</v>
      </c>
      <c r="G12" s="15"/>
    </row>
    <row r="13" spans="1:7" s="1" customFormat="1" ht="15" customHeight="1">
      <c r="A13" s="78" t="s">
        <v>89</v>
      </c>
      <c r="B13" s="73">
        <f>B79+B98+B100+B106</f>
        <v>241654446</v>
      </c>
      <c r="C13" s="73">
        <f>C79+C98+C100+C106</f>
        <v>231612925</v>
      </c>
      <c r="D13" s="73">
        <f>D79+D98+D100+D106</f>
        <v>194027775</v>
      </c>
      <c r="E13" s="73">
        <f>E79+E98+E100+E106</f>
        <v>183308824.85</v>
      </c>
      <c r="F13" s="20">
        <f t="shared" si="0"/>
        <v>94.47555889871953</v>
      </c>
      <c r="G13" s="15"/>
    </row>
    <row r="14" spans="1:7" s="1" customFormat="1" ht="15" customHeight="1">
      <c r="A14" s="78" t="s">
        <v>90</v>
      </c>
      <c r="B14" s="65">
        <f>B116</f>
        <v>3682600</v>
      </c>
      <c r="C14" s="65">
        <f>C116</f>
        <v>3682600</v>
      </c>
      <c r="D14" s="65">
        <f>D116</f>
        <v>2315041</v>
      </c>
      <c r="E14" s="65">
        <f>E116</f>
        <v>2045018</v>
      </c>
      <c r="F14" s="79">
        <f t="shared" si="0"/>
        <v>88.33614609849243</v>
      </c>
      <c r="G14" s="15"/>
    </row>
    <row r="15" spans="1:7" s="1" customFormat="1" ht="6" customHeight="1">
      <c r="A15" s="21"/>
      <c r="B15" s="22"/>
      <c r="C15" s="21"/>
      <c r="D15" s="21"/>
      <c r="E15" s="21"/>
      <c r="F15" s="23"/>
      <c r="G15" s="23"/>
    </row>
    <row r="16" spans="1:7" s="1" customFormat="1" ht="15.75">
      <c r="A16" s="379" t="s">
        <v>6</v>
      </c>
      <c r="B16" s="379"/>
      <c r="C16" s="379"/>
      <c r="D16" s="379"/>
      <c r="E16" s="379"/>
      <c r="F16" s="379"/>
      <c r="G16" s="379"/>
    </row>
    <row r="17" spans="1:7" s="1" customFormat="1" ht="6" customHeight="1">
      <c r="A17" s="382"/>
      <c r="B17" s="382"/>
      <c r="C17" s="382"/>
      <c r="D17" s="382"/>
      <c r="E17" s="382"/>
      <c r="F17" s="382"/>
      <c r="G17" s="382"/>
    </row>
    <row r="18" spans="1:7" s="1" customFormat="1" ht="6" customHeight="1" thickBot="1">
      <c r="A18" s="14"/>
      <c r="B18" s="14"/>
      <c r="C18" s="14"/>
      <c r="D18" s="14"/>
      <c r="E18" s="76"/>
      <c r="F18" s="14"/>
      <c r="G18" s="14"/>
    </row>
    <row r="19" spans="1:7" s="1" customFormat="1" ht="40.5" customHeight="1" thickBot="1" thickTop="1">
      <c r="A19" s="101" t="s">
        <v>24</v>
      </c>
      <c r="B19" s="102" t="s">
        <v>10</v>
      </c>
      <c r="C19" s="103" t="s">
        <v>11</v>
      </c>
      <c r="D19" s="102" t="s">
        <v>12</v>
      </c>
      <c r="E19" s="102" t="s">
        <v>25</v>
      </c>
      <c r="F19" s="104" t="s">
        <v>1</v>
      </c>
      <c r="G19" s="24"/>
    </row>
    <row r="20" spans="1:7" s="1" customFormat="1" ht="18" customHeight="1" thickTop="1">
      <c r="A20" s="7" t="s">
        <v>13</v>
      </c>
      <c r="B20" s="72">
        <f>+B21+B30+B38+B53</f>
        <v>46404299</v>
      </c>
      <c r="C20" s="72">
        <f>+C21+C30+C38+C53</f>
        <v>46231867</v>
      </c>
      <c r="D20" s="72">
        <f>+D21+D30+D38+D53</f>
        <v>28253255</v>
      </c>
      <c r="E20" s="72">
        <f>+E21+E30+E38+E53</f>
        <v>24050214.369999997</v>
      </c>
      <c r="F20" s="8">
        <f aca="true" t="shared" si="1" ref="F20:F28">+E20/D20*100</f>
        <v>85.12369413718879</v>
      </c>
      <c r="G20" s="24"/>
    </row>
    <row r="21" spans="1:23" s="5" customFormat="1" ht="15" customHeight="1">
      <c r="A21" s="25" t="s">
        <v>33</v>
      </c>
      <c r="B21" s="26">
        <f>+B22+B26</f>
        <v>17362193</v>
      </c>
      <c r="C21" s="80">
        <f>SUM(C22+C26)</f>
        <v>16939212</v>
      </c>
      <c r="D21" s="80">
        <f>SUM(D22+D26)</f>
        <v>10630327</v>
      </c>
      <c r="E21" s="80">
        <f>SUM(E22+E26)</f>
        <v>8724459.28</v>
      </c>
      <c r="F21" s="8">
        <f t="shared" si="1"/>
        <v>82.07141022096498</v>
      </c>
      <c r="G21" s="2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5" customFormat="1" ht="15" customHeight="1">
      <c r="A22" s="27" t="s">
        <v>3</v>
      </c>
      <c r="B22" s="95">
        <f>SUM(B23:B25)</f>
        <v>10690113</v>
      </c>
      <c r="C22" s="28">
        <f>C23+C24+C25</f>
        <v>10095712</v>
      </c>
      <c r="D22" s="28">
        <f>D23+D24+D25</f>
        <v>5759988</v>
      </c>
      <c r="E22" s="28">
        <f>E23+E24+E25</f>
        <v>5336207.13</v>
      </c>
      <c r="F22" s="29">
        <f t="shared" si="1"/>
        <v>92.6426779014123</v>
      </c>
      <c r="G22" s="2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6" customFormat="1" ht="15" customHeight="1">
      <c r="A23" s="90" t="s">
        <v>34</v>
      </c>
      <c r="B23" s="31">
        <v>10084990</v>
      </c>
      <c r="C23" s="82">
        <v>9610117</v>
      </c>
      <c r="D23" s="82">
        <v>5482659</v>
      </c>
      <c r="E23" s="82">
        <v>5104594.65</v>
      </c>
      <c r="F23" s="32">
        <f t="shared" si="1"/>
        <v>93.10436140566102</v>
      </c>
      <c r="G23" s="3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6" customFormat="1" ht="15" customHeight="1">
      <c r="A24" s="90" t="s">
        <v>35</v>
      </c>
      <c r="B24" s="31">
        <v>505515</v>
      </c>
      <c r="C24" s="82">
        <v>395566</v>
      </c>
      <c r="D24" s="82">
        <v>220900</v>
      </c>
      <c r="E24" s="82">
        <v>180317.77</v>
      </c>
      <c r="F24" s="32">
        <f t="shared" si="1"/>
        <v>81.6286871887732</v>
      </c>
      <c r="G24" s="3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6" customFormat="1" ht="15" customHeight="1">
      <c r="A25" s="90" t="s">
        <v>36</v>
      </c>
      <c r="B25" s="31">
        <v>99608</v>
      </c>
      <c r="C25" s="82">
        <v>90029</v>
      </c>
      <c r="D25" s="82">
        <v>56429</v>
      </c>
      <c r="E25" s="82">
        <v>51294.71</v>
      </c>
      <c r="F25" s="32">
        <f t="shared" si="1"/>
        <v>90.90132733169115</v>
      </c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15" customHeight="1">
      <c r="A26" s="91" t="s">
        <v>42</v>
      </c>
      <c r="B26" s="89">
        <f>SUM(B27:B29)</f>
        <v>6672080</v>
      </c>
      <c r="C26" s="89">
        <f>C27+C28</f>
        <v>6843500</v>
      </c>
      <c r="D26" s="89">
        <f>D27+D28</f>
        <v>4870339</v>
      </c>
      <c r="E26" s="89">
        <f>E27+E28</f>
        <v>3388252.15</v>
      </c>
      <c r="F26" s="29">
        <f t="shared" si="1"/>
        <v>69.56912342241475</v>
      </c>
      <c r="G26" s="3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6" customFormat="1" ht="15" customHeight="1">
      <c r="A27" s="90" t="s">
        <v>37</v>
      </c>
      <c r="B27" s="34">
        <v>5821161</v>
      </c>
      <c r="C27" s="83">
        <v>6242034</v>
      </c>
      <c r="D27" s="83">
        <v>4511084</v>
      </c>
      <c r="E27" s="83">
        <v>3134334.84</v>
      </c>
      <c r="F27" s="35">
        <f t="shared" si="1"/>
        <v>69.48074653453583</v>
      </c>
      <c r="G27" s="3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6" customFormat="1" ht="15" customHeight="1">
      <c r="A28" s="90" t="s">
        <v>38</v>
      </c>
      <c r="B28" s="34">
        <v>850919</v>
      </c>
      <c r="C28" s="83">
        <v>601466</v>
      </c>
      <c r="D28" s="83">
        <v>359255</v>
      </c>
      <c r="E28" s="83">
        <v>253917.31</v>
      </c>
      <c r="F28" s="35">
        <f t="shared" si="1"/>
        <v>70.67885206886473</v>
      </c>
      <c r="G28" s="3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6" customFormat="1" ht="15" customHeight="1">
      <c r="A29" s="30"/>
      <c r="B29" s="34"/>
      <c r="C29" s="83"/>
      <c r="D29" s="83"/>
      <c r="E29" s="83"/>
      <c r="F29" s="36"/>
      <c r="G29" s="3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5" customFormat="1" ht="15" customHeight="1">
      <c r="A30" s="25" t="s">
        <v>39</v>
      </c>
      <c r="B30" s="94">
        <f>SUM(B32:B36)</f>
        <v>5697191</v>
      </c>
      <c r="C30" s="94">
        <f>SUM(C31:C36)</f>
        <v>5767443</v>
      </c>
      <c r="D30" s="94">
        <f>SUM(D31:D36)</f>
        <v>3515602</v>
      </c>
      <c r="E30" s="94">
        <f>SUM(E31:E36)</f>
        <v>2974139.06</v>
      </c>
      <c r="F30" s="37">
        <f aca="true" t="shared" si="2" ref="F30:F36">+E30/D30*100</f>
        <v>84.59828672301359</v>
      </c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5" customHeight="1">
      <c r="A31" s="92" t="s">
        <v>95</v>
      </c>
      <c r="B31" s="113">
        <v>0</v>
      </c>
      <c r="C31" s="113">
        <v>284460</v>
      </c>
      <c r="D31" s="113">
        <v>284460</v>
      </c>
      <c r="E31" s="113">
        <v>63181.62</v>
      </c>
      <c r="F31" s="38">
        <f t="shared" si="2"/>
        <v>22.21107361316178</v>
      </c>
      <c r="G31" s="2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5" customFormat="1" ht="15" customHeight="1">
      <c r="A32" s="92" t="s">
        <v>80</v>
      </c>
      <c r="B32" s="119">
        <v>2709591</v>
      </c>
      <c r="C32" s="113">
        <v>2748606</v>
      </c>
      <c r="D32" s="113">
        <v>1608548</v>
      </c>
      <c r="E32" s="113">
        <v>1445665.45</v>
      </c>
      <c r="F32" s="38">
        <f t="shared" si="2"/>
        <v>89.87393910532977</v>
      </c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6" customFormat="1" ht="15" customHeight="1">
      <c r="A33" s="90" t="s">
        <v>40</v>
      </c>
      <c r="B33" s="120">
        <v>253415</v>
      </c>
      <c r="C33" s="121">
        <v>240351</v>
      </c>
      <c r="D33" s="121">
        <v>138422</v>
      </c>
      <c r="E33" s="121">
        <v>125525.41</v>
      </c>
      <c r="F33" s="38">
        <f t="shared" si="2"/>
        <v>90.68313562872954</v>
      </c>
      <c r="G33" s="33" t="s">
        <v>73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" customFormat="1" ht="15" customHeight="1">
      <c r="A34" s="90" t="s">
        <v>41</v>
      </c>
      <c r="B34" s="120">
        <v>474940</v>
      </c>
      <c r="C34" s="121">
        <v>426395</v>
      </c>
      <c r="D34" s="121">
        <v>241528</v>
      </c>
      <c r="E34" s="121">
        <v>212046.74</v>
      </c>
      <c r="F34" s="38">
        <f>+E34/D34*100</f>
        <v>87.79385412871386</v>
      </c>
      <c r="G34" s="3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" customFormat="1" ht="15" customHeight="1">
      <c r="A35" s="90" t="s">
        <v>82</v>
      </c>
      <c r="B35" s="120">
        <v>1242696</v>
      </c>
      <c r="C35" s="121">
        <v>1149722</v>
      </c>
      <c r="D35" s="121">
        <v>663645</v>
      </c>
      <c r="E35" s="121">
        <v>630734.07</v>
      </c>
      <c r="F35" s="38">
        <f t="shared" si="2"/>
        <v>95.04088330357344</v>
      </c>
      <c r="G35" s="3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" customFormat="1" ht="15" customHeight="1">
      <c r="A36" s="90" t="s">
        <v>15</v>
      </c>
      <c r="B36" s="120">
        <v>1016549</v>
      </c>
      <c r="C36" s="121">
        <v>917909</v>
      </c>
      <c r="D36" s="121">
        <v>578999</v>
      </c>
      <c r="E36" s="121">
        <v>496985.77</v>
      </c>
      <c r="F36" s="38">
        <f t="shared" si="2"/>
        <v>85.83534168452796</v>
      </c>
      <c r="G36" s="3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5" customHeight="1">
      <c r="A37" s="40"/>
      <c r="B37" s="34"/>
      <c r="C37" s="83"/>
      <c r="D37" s="83"/>
      <c r="E37" s="83"/>
      <c r="F37" s="41"/>
      <c r="G37" s="3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5" customFormat="1" ht="14.25" customHeight="1">
      <c r="A38" s="25" t="s">
        <v>43</v>
      </c>
      <c r="B38" s="26">
        <f>+B39</f>
        <v>4698315</v>
      </c>
      <c r="C38" s="26">
        <f>+C39</f>
        <v>4436612</v>
      </c>
      <c r="D38" s="26">
        <f>+D39</f>
        <v>2574540</v>
      </c>
      <c r="E38" s="26">
        <f>+E39</f>
        <v>2344740.69</v>
      </c>
      <c r="F38" s="37">
        <f>+E38/D38*100</f>
        <v>91.07416043254328</v>
      </c>
      <c r="G38" s="3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14.25" customHeight="1">
      <c r="A39" s="91" t="s">
        <v>91</v>
      </c>
      <c r="B39" s="28">
        <v>4698315</v>
      </c>
      <c r="C39" s="81">
        <v>4436612</v>
      </c>
      <c r="D39" s="81">
        <v>2574540</v>
      </c>
      <c r="E39" s="81">
        <v>2344740.69</v>
      </c>
      <c r="F39" s="42">
        <f>+E39/D39*100</f>
        <v>91.07416043254328</v>
      </c>
      <c r="G39" s="3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6" customFormat="1" ht="15" customHeight="1" hidden="1">
      <c r="A40" s="30" t="s">
        <v>44</v>
      </c>
      <c r="B40" s="31"/>
      <c r="C40" s="82"/>
      <c r="D40" s="82"/>
      <c r="E40" s="82"/>
      <c r="F40" s="38" t="e">
        <f>+E40/D40*100</f>
        <v>#DIV/0!</v>
      </c>
      <c r="G40" s="4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15" customHeight="1" hidden="1">
      <c r="A41" s="30" t="s">
        <v>45</v>
      </c>
      <c r="B41" s="31"/>
      <c r="C41" s="82"/>
      <c r="D41" s="82"/>
      <c r="E41" s="82"/>
      <c r="F41" s="38" t="e">
        <f aca="true" t="shared" si="3" ref="F41:F61">+E41/D41*100</f>
        <v>#DIV/0!</v>
      </c>
      <c r="G41" s="4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" customHeight="1" hidden="1">
      <c r="A42" s="30" t="s">
        <v>46</v>
      </c>
      <c r="B42" s="31"/>
      <c r="C42" s="82"/>
      <c r="D42" s="82"/>
      <c r="E42" s="82"/>
      <c r="F42" s="38" t="e">
        <f t="shared" si="3"/>
        <v>#DIV/0!</v>
      </c>
      <c r="G42" s="4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6" customFormat="1" ht="15" customHeight="1" hidden="1">
      <c r="A43" s="30" t="s">
        <v>47</v>
      </c>
      <c r="B43" s="31"/>
      <c r="C43" s="82"/>
      <c r="D43" s="82"/>
      <c r="E43" s="82"/>
      <c r="F43" s="38" t="e">
        <f t="shared" si="3"/>
        <v>#DIV/0!</v>
      </c>
      <c r="G43" s="4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15" customHeight="1" hidden="1">
      <c r="A44" s="30" t="s">
        <v>48</v>
      </c>
      <c r="B44" s="31"/>
      <c r="C44" s="82"/>
      <c r="D44" s="82"/>
      <c r="E44" s="82"/>
      <c r="F44" s="38" t="e">
        <f t="shared" si="3"/>
        <v>#DIV/0!</v>
      </c>
      <c r="G44" s="4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6" customFormat="1" ht="15" customHeight="1" hidden="1">
      <c r="A45" s="30" t="s">
        <v>49</v>
      </c>
      <c r="B45" s="31"/>
      <c r="C45" s="82"/>
      <c r="D45" s="82"/>
      <c r="E45" s="82"/>
      <c r="F45" s="38" t="e">
        <f t="shared" si="3"/>
        <v>#DIV/0!</v>
      </c>
      <c r="G45" s="4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6" customFormat="1" ht="15" customHeight="1" hidden="1">
      <c r="A46" s="30" t="s">
        <v>50</v>
      </c>
      <c r="B46" s="31"/>
      <c r="C46" s="82"/>
      <c r="D46" s="82"/>
      <c r="E46" s="82"/>
      <c r="F46" s="38" t="e">
        <f t="shared" si="3"/>
        <v>#DIV/0!</v>
      </c>
      <c r="G46" s="4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6" customFormat="1" ht="15" customHeight="1" hidden="1">
      <c r="A47" s="30" t="s">
        <v>51</v>
      </c>
      <c r="B47" s="31"/>
      <c r="C47" s="82"/>
      <c r="D47" s="82"/>
      <c r="E47" s="82"/>
      <c r="F47" s="38" t="e">
        <f t="shared" si="3"/>
        <v>#DIV/0!</v>
      </c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" customFormat="1" ht="15" customHeight="1" hidden="1">
      <c r="A48" s="30" t="s">
        <v>52</v>
      </c>
      <c r="B48" s="31"/>
      <c r="C48" s="82"/>
      <c r="D48" s="82"/>
      <c r="E48" s="82"/>
      <c r="F48" s="38" t="e">
        <f t="shared" si="3"/>
        <v>#DIV/0!</v>
      </c>
      <c r="G48" s="4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6" customFormat="1" ht="15" customHeight="1" hidden="1">
      <c r="A49" s="30" t="s">
        <v>53</v>
      </c>
      <c r="B49" s="31"/>
      <c r="C49" s="82"/>
      <c r="D49" s="82"/>
      <c r="E49" s="82"/>
      <c r="F49" s="38" t="e">
        <f t="shared" si="3"/>
        <v>#DIV/0!</v>
      </c>
      <c r="G49" s="4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12.75" customHeight="1" hidden="1">
      <c r="A50" s="30" t="s">
        <v>54</v>
      </c>
      <c r="B50" s="31"/>
      <c r="C50" s="82"/>
      <c r="D50" s="82"/>
      <c r="E50" s="82"/>
      <c r="F50" s="38" t="e">
        <f t="shared" si="3"/>
        <v>#DIV/0!</v>
      </c>
      <c r="G50" s="3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2.75" customHeight="1" hidden="1">
      <c r="A51" s="30" t="s">
        <v>55</v>
      </c>
      <c r="B51" s="31"/>
      <c r="C51" s="82"/>
      <c r="D51" s="82"/>
      <c r="E51" s="82"/>
      <c r="F51" s="38" t="e">
        <f t="shared" si="3"/>
        <v>#DIV/0!</v>
      </c>
      <c r="G51" s="3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15" customHeight="1">
      <c r="A52" s="30"/>
      <c r="B52" s="31"/>
      <c r="C52" s="82"/>
      <c r="D52" s="82"/>
      <c r="E52" s="82"/>
      <c r="F52" s="38"/>
      <c r="G52" s="3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15" customHeight="1">
      <c r="A53" s="25" t="s">
        <v>56</v>
      </c>
      <c r="B53" s="26">
        <f>+B54+B58+B62+B66</f>
        <v>18646600</v>
      </c>
      <c r="C53" s="80">
        <f>+C54+C58+C62+C66</f>
        <v>19088600</v>
      </c>
      <c r="D53" s="80">
        <f>+D54+D58+D62+D66</f>
        <v>11532786</v>
      </c>
      <c r="E53" s="80">
        <f>+E54+E58+E62+E66</f>
        <v>10006875.34</v>
      </c>
      <c r="F53" s="37">
        <f t="shared" si="3"/>
        <v>86.7689328493566</v>
      </c>
      <c r="G53" s="3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" customHeight="1">
      <c r="A54" s="97" t="s">
        <v>27</v>
      </c>
      <c r="B54" s="28">
        <f>SUM(B55:B57)</f>
        <v>7014000</v>
      </c>
      <c r="C54" s="28">
        <f>SUM(C55:C57)</f>
        <v>7014000</v>
      </c>
      <c r="D54" s="28">
        <f>SUM(D55:D57)</f>
        <v>4041000</v>
      </c>
      <c r="E54" s="28">
        <f>SUM(E55:E57)</f>
        <v>4041000</v>
      </c>
      <c r="F54" s="42">
        <f>+E54/D54*100</f>
        <v>100</v>
      </c>
      <c r="G54" s="3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" customHeight="1">
      <c r="A55" s="90" t="s">
        <v>28</v>
      </c>
      <c r="B55" s="31">
        <v>6398754</v>
      </c>
      <c r="C55" s="82">
        <v>6398754</v>
      </c>
      <c r="D55" s="82">
        <v>3681967</v>
      </c>
      <c r="E55" s="82">
        <v>3681967</v>
      </c>
      <c r="F55" s="38">
        <f t="shared" si="3"/>
        <v>100</v>
      </c>
      <c r="G55" s="3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" customHeight="1">
      <c r="A56" s="90" t="s">
        <v>29</v>
      </c>
      <c r="B56" s="31">
        <v>8000</v>
      </c>
      <c r="C56" s="82">
        <v>8000</v>
      </c>
      <c r="D56" s="82">
        <v>4620</v>
      </c>
      <c r="E56" s="82">
        <v>4620</v>
      </c>
      <c r="F56" s="38">
        <f t="shared" si="3"/>
        <v>100</v>
      </c>
      <c r="G56" s="3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" customHeight="1">
      <c r="A57" s="30" t="s">
        <v>68</v>
      </c>
      <c r="B57" s="31">
        <v>607246</v>
      </c>
      <c r="C57" s="82">
        <v>607246</v>
      </c>
      <c r="D57" s="82">
        <v>354413</v>
      </c>
      <c r="E57" s="82">
        <v>354413</v>
      </c>
      <c r="F57" s="38">
        <f t="shared" si="3"/>
        <v>100</v>
      </c>
      <c r="G57" s="3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" customHeight="1">
      <c r="A58" s="96" t="s">
        <v>30</v>
      </c>
      <c r="B58" s="88">
        <f>SUM(B59:B61)</f>
        <v>4000</v>
      </c>
      <c r="C58" s="88">
        <f>SUM(C59:C61)</f>
        <v>446000</v>
      </c>
      <c r="D58" s="88">
        <f>D59+D60+D61</f>
        <v>446000</v>
      </c>
      <c r="E58" s="88">
        <f>E59+E60+E61</f>
        <v>234834</v>
      </c>
      <c r="F58" s="98">
        <f t="shared" si="3"/>
        <v>52.653363228699554</v>
      </c>
      <c r="G58" s="3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" customHeight="1">
      <c r="A59" s="90" t="s">
        <v>16</v>
      </c>
      <c r="B59" s="31">
        <v>4000</v>
      </c>
      <c r="C59" s="82">
        <v>130000</v>
      </c>
      <c r="D59" s="82">
        <v>130000</v>
      </c>
      <c r="E59" s="82">
        <v>75835</v>
      </c>
      <c r="F59" s="38">
        <f t="shared" si="3"/>
        <v>58.33461538461538</v>
      </c>
      <c r="G59" s="3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" customHeight="1">
      <c r="A60" s="90" t="s">
        <v>31</v>
      </c>
      <c r="B60" s="31">
        <v>0</v>
      </c>
      <c r="C60" s="82">
        <v>240000</v>
      </c>
      <c r="D60" s="82">
        <v>240000</v>
      </c>
      <c r="E60" s="82">
        <v>140000</v>
      </c>
      <c r="F60" s="38">
        <f t="shared" si="3"/>
        <v>58.333333333333336</v>
      </c>
      <c r="G60" s="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" customHeight="1">
      <c r="A61" s="90" t="s">
        <v>57</v>
      </c>
      <c r="B61" s="31">
        <v>0</v>
      </c>
      <c r="C61" s="82">
        <v>76000</v>
      </c>
      <c r="D61" s="82">
        <v>76000</v>
      </c>
      <c r="E61" s="82">
        <v>18999</v>
      </c>
      <c r="F61" s="38">
        <f t="shared" si="3"/>
        <v>24.998684210526314</v>
      </c>
      <c r="G61" s="3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" customHeight="1">
      <c r="A62" s="97" t="s">
        <v>67</v>
      </c>
      <c r="B62" s="88">
        <f>SUM(B63:B65)</f>
        <v>6224700</v>
      </c>
      <c r="C62" s="88">
        <f>SUM(C63:C65)</f>
        <v>6224700</v>
      </c>
      <c r="D62" s="88">
        <f>SUM(D63:D65)</f>
        <v>3743325</v>
      </c>
      <c r="E62" s="88">
        <f>SUM(E63:E65)</f>
        <v>2908809.02</v>
      </c>
      <c r="F62" s="98">
        <f aca="true" t="shared" si="4" ref="F62:F69">+E62/D62*100</f>
        <v>77.7065582069417</v>
      </c>
      <c r="G62" s="3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" customHeight="1">
      <c r="A63" s="90" t="s">
        <v>28</v>
      </c>
      <c r="B63" s="31">
        <v>5571500</v>
      </c>
      <c r="C63" s="82">
        <v>5571500</v>
      </c>
      <c r="D63" s="82">
        <v>3362126</v>
      </c>
      <c r="E63" s="82">
        <v>2690888.02</v>
      </c>
      <c r="F63" s="38">
        <f t="shared" si="4"/>
        <v>80.03531158558602</v>
      </c>
      <c r="G63" s="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" customHeight="1">
      <c r="A64" s="30" t="s">
        <v>68</v>
      </c>
      <c r="B64" s="31">
        <v>643500</v>
      </c>
      <c r="C64" s="82">
        <v>643500</v>
      </c>
      <c r="D64" s="82">
        <v>375399</v>
      </c>
      <c r="E64" s="82">
        <v>214521</v>
      </c>
      <c r="F64" s="38">
        <f t="shared" si="4"/>
        <v>57.14479793499716</v>
      </c>
      <c r="G64" s="3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" customHeight="1">
      <c r="A65" s="30" t="s">
        <v>29</v>
      </c>
      <c r="B65" s="31">
        <v>9700</v>
      </c>
      <c r="C65" s="82">
        <v>9700</v>
      </c>
      <c r="D65" s="82">
        <v>5800</v>
      </c>
      <c r="E65" s="82">
        <v>3400</v>
      </c>
      <c r="F65" s="38">
        <f t="shared" si="4"/>
        <v>58.620689655172406</v>
      </c>
      <c r="G65" s="3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5" customHeight="1">
      <c r="A66" s="97" t="s">
        <v>69</v>
      </c>
      <c r="B66" s="88">
        <f>SUM(B67:B69)</f>
        <v>5403900</v>
      </c>
      <c r="C66" s="88">
        <f>SUM(C67:C69)</f>
        <v>5403900</v>
      </c>
      <c r="D66" s="88">
        <f>SUM(D67:D69)</f>
        <v>3302461</v>
      </c>
      <c r="E66" s="88">
        <f>SUM(E67:E69)</f>
        <v>2822232.32</v>
      </c>
      <c r="F66" s="98">
        <f t="shared" si="4"/>
        <v>85.4584602210291</v>
      </c>
      <c r="G66" s="3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15" customHeight="1">
      <c r="A67" s="30" t="s">
        <v>28</v>
      </c>
      <c r="B67" s="31">
        <v>4981300</v>
      </c>
      <c r="C67" s="82">
        <v>4981300</v>
      </c>
      <c r="D67" s="82">
        <v>3055963</v>
      </c>
      <c r="E67" s="82">
        <v>2610952.32</v>
      </c>
      <c r="F67" s="38">
        <f t="shared" si="4"/>
        <v>85.43795589148166</v>
      </c>
      <c r="G67" s="3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15" customHeight="1">
      <c r="A68" s="30" t="s">
        <v>68</v>
      </c>
      <c r="B68" s="31">
        <v>413100</v>
      </c>
      <c r="C68" s="82">
        <v>413100</v>
      </c>
      <c r="D68" s="82">
        <v>240958</v>
      </c>
      <c r="E68" s="82">
        <v>206532</v>
      </c>
      <c r="F68" s="38">
        <f t="shared" si="4"/>
        <v>85.71286282256659</v>
      </c>
      <c r="G68" s="3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15" customHeight="1">
      <c r="A69" s="30" t="s">
        <v>29</v>
      </c>
      <c r="B69" s="31">
        <v>9500</v>
      </c>
      <c r="C69" s="82">
        <v>9500</v>
      </c>
      <c r="D69" s="82">
        <v>5540</v>
      </c>
      <c r="E69" s="82">
        <v>4748</v>
      </c>
      <c r="F69" s="38">
        <f t="shared" si="4"/>
        <v>85.70397111913357</v>
      </c>
      <c r="G69" s="3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6" customHeight="1">
      <c r="A70" s="44"/>
      <c r="B70" s="45"/>
      <c r="C70" s="46"/>
      <c r="D70" s="46"/>
      <c r="E70" s="46"/>
      <c r="F70" s="46"/>
      <c r="G70" s="4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7" ht="15" customHeight="1">
      <c r="A71" s="379" t="s">
        <v>7</v>
      </c>
      <c r="B71" s="379"/>
      <c r="C71" s="379"/>
      <c r="D71" s="379"/>
      <c r="E71" s="379"/>
      <c r="F71" s="379"/>
      <c r="G71" s="379"/>
    </row>
    <row r="72" spans="1:7" ht="6" customHeight="1">
      <c r="A72" s="33"/>
      <c r="B72" s="47"/>
      <c r="C72" s="33"/>
      <c r="D72" s="33"/>
      <c r="E72" s="33"/>
      <c r="F72" s="33"/>
      <c r="G72" s="33"/>
    </row>
    <row r="73" spans="1:7" ht="6" customHeight="1" thickBot="1">
      <c r="A73" s="33"/>
      <c r="B73" s="47"/>
      <c r="C73" s="33"/>
      <c r="D73" s="33"/>
      <c r="E73" s="33"/>
      <c r="F73" s="33"/>
      <c r="G73" s="33"/>
    </row>
    <row r="74" spans="1:7" ht="57.75" customHeight="1" thickBot="1" thickTop="1">
      <c r="A74" s="110" t="s">
        <v>0</v>
      </c>
      <c r="B74" s="111" t="s">
        <v>10</v>
      </c>
      <c r="C74" s="111" t="s">
        <v>11</v>
      </c>
      <c r="D74" s="111" t="s">
        <v>12</v>
      </c>
      <c r="E74" s="111" t="s">
        <v>25</v>
      </c>
      <c r="F74" s="111" t="s">
        <v>32</v>
      </c>
      <c r="G74" s="112" t="s">
        <v>1</v>
      </c>
    </row>
    <row r="75" spans="1:7" ht="16.5" thickTop="1">
      <c r="A75" s="9" t="s">
        <v>14</v>
      </c>
      <c r="B75" s="87">
        <f>+B77+B100+B106+B116</f>
        <v>245337046</v>
      </c>
      <c r="C75" s="87">
        <f>+C77+C100+C106+C116</f>
        <v>235295525</v>
      </c>
      <c r="D75" s="87">
        <f>+D77+D100+D106+D116</f>
        <v>196342816</v>
      </c>
      <c r="E75" s="87">
        <f>+E77+E100+E106+E116</f>
        <v>185353842.85</v>
      </c>
      <c r="F75" s="114">
        <f>+F77+F100+F106+F116</f>
        <v>137002531.72</v>
      </c>
      <c r="G75" s="42">
        <f>+E75/D75*100</f>
        <v>94.40317024382496</v>
      </c>
    </row>
    <row r="76" spans="1:7" ht="7.5" customHeight="1">
      <c r="A76" s="25"/>
      <c r="B76" s="48"/>
      <c r="C76" s="49"/>
      <c r="D76" s="49"/>
      <c r="E76" s="49"/>
      <c r="F76" s="63"/>
      <c r="G76" s="11"/>
    </row>
    <row r="77" spans="1:7" ht="15.75">
      <c r="A77" s="25" t="s">
        <v>17</v>
      </c>
      <c r="B77" s="48">
        <f>+B79+B98</f>
        <v>237095849</v>
      </c>
      <c r="C77" s="48">
        <f>+C79+C98</f>
        <v>227219712</v>
      </c>
      <c r="D77" s="48">
        <f>+D79+D98</f>
        <v>189843347</v>
      </c>
      <c r="E77" s="48">
        <f>+E79+E98</f>
        <v>182573084.70999998</v>
      </c>
      <c r="F77" s="115">
        <f>+F79+F98</f>
        <v>134486238.91</v>
      </c>
      <c r="G77" s="37">
        <f>+E77/D77*100</f>
        <v>96.17038868894362</v>
      </c>
    </row>
    <row r="78" spans="1:7" ht="7.5" customHeight="1">
      <c r="A78" s="25"/>
      <c r="B78" s="48"/>
      <c r="C78" s="50"/>
      <c r="D78" s="50"/>
      <c r="E78" s="50"/>
      <c r="F78" s="63"/>
      <c r="G78" s="51"/>
    </row>
    <row r="79" spans="1:7" ht="15" customHeight="1">
      <c r="A79" s="96" t="s">
        <v>18</v>
      </c>
      <c r="B79" s="100">
        <f>SUM(B80:B97)</f>
        <v>231951085</v>
      </c>
      <c r="C79" s="100">
        <f>SUM(C80:C97)</f>
        <v>218317344</v>
      </c>
      <c r="D79" s="100">
        <f>SUM(D80:D97)</f>
        <v>184191833</v>
      </c>
      <c r="E79" s="100">
        <f>SUM(E80:E95)</f>
        <v>177679965.42</v>
      </c>
      <c r="F79" s="99">
        <f>SUM(F80:F97)</f>
        <v>129745589.12</v>
      </c>
      <c r="G79" s="98">
        <f aca="true" t="shared" si="5" ref="G79:G96">+E79/D79*100</f>
        <v>96.46462740831727</v>
      </c>
    </row>
    <row r="80" spans="1:7" ht="15" customHeight="1">
      <c r="A80" s="90" t="s">
        <v>58</v>
      </c>
      <c r="B80" s="31">
        <v>301443</v>
      </c>
      <c r="C80" s="69">
        <v>311732</v>
      </c>
      <c r="D80" s="31">
        <v>216652</v>
      </c>
      <c r="E80" s="31">
        <v>189340.47</v>
      </c>
      <c r="F80" s="84">
        <v>144300.07</v>
      </c>
      <c r="G80" s="38">
        <f t="shared" si="5"/>
        <v>87.3938251204697</v>
      </c>
    </row>
    <row r="81" spans="1:7" ht="15" customHeight="1">
      <c r="A81" s="90" t="s">
        <v>74</v>
      </c>
      <c r="B81" s="31">
        <v>381585</v>
      </c>
      <c r="C81" s="69">
        <v>371461</v>
      </c>
      <c r="D81" s="31">
        <v>292011</v>
      </c>
      <c r="E81" s="31">
        <v>179842.35</v>
      </c>
      <c r="F81" s="84">
        <v>85998.41</v>
      </c>
      <c r="G81" s="38">
        <f t="shared" si="5"/>
        <v>61.58752581238378</v>
      </c>
    </row>
    <row r="82" spans="1:7" ht="15" customHeight="1">
      <c r="A82" s="90" t="s">
        <v>59</v>
      </c>
      <c r="B82" s="31">
        <v>4004000</v>
      </c>
      <c r="C82" s="31">
        <v>4229000</v>
      </c>
      <c r="D82" s="31">
        <v>2895092</v>
      </c>
      <c r="E82" s="31">
        <v>2688897</v>
      </c>
      <c r="F82" s="84">
        <v>2380707</v>
      </c>
      <c r="G82" s="38">
        <f t="shared" si="5"/>
        <v>92.87777383240325</v>
      </c>
    </row>
    <row r="83" spans="1:7" ht="15" customHeight="1">
      <c r="A83" s="90" t="s">
        <v>60</v>
      </c>
      <c r="B83" s="31">
        <v>42000</v>
      </c>
      <c r="C83" s="69">
        <v>38500</v>
      </c>
      <c r="D83" s="31">
        <v>24812</v>
      </c>
      <c r="E83" s="31">
        <v>21016.55</v>
      </c>
      <c r="F83" s="84">
        <v>15446.04</v>
      </c>
      <c r="G83" s="38">
        <f t="shared" si="5"/>
        <v>84.7031678220216</v>
      </c>
    </row>
    <row r="84" spans="1:7" ht="15" customHeight="1">
      <c r="A84" s="90" t="s">
        <v>81</v>
      </c>
      <c r="B84" s="31">
        <v>612002</v>
      </c>
      <c r="C84" s="69">
        <v>906685</v>
      </c>
      <c r="D84" s="31">
        <v>628927</v>
      </c>
      <c r="E84" s="31">
        <v>445042.19</v>
      </c>
      <c r="F84" s="84">
        <v>421303.98</v>
      </c>
      <c r="G84" s="38">
        <f t="shared" si="5"/>
        <v>70.76213773617606</v>
      </c>
    </row>
    <row r="85" spans="1:7" ht="15" customHeight="1">
      <c r="A85" s="90" t="s">
        <v>72</v>
      </c>
      <c r="B85" s="31">
        <v>71169</v>
      </c>
      <c r="C85" s="68">
        <v>43388</v>
      </c>
      <c r="D85" s="66">
        <v>33508</v>
      </c>
      <c r="E85" s="66">
        <v>16184.73</v>
      </c>
      <c r="F85" s="64">
        <v>12662.85</v>
      </c>
      <c r="G85" s="38">
        <f t="shared" si="5"/>
        <v>48.301092276471294</v>
      </c>
    </row>
    <row r="86" spans="1:7" ht="15" customHeight="1">
      <c r="A86" s="90" t="s">
        <v>61</v>
      </c>
      <c r="B86" s="31">
        <v>23700000</v>
      </c>
      <c r="C86" s="68">
        <v>23700000</v>
      </c>
      <c r="D86" s="66">
        <v>19512600</v>
      </c>
      <c r="E86" s="66">
        <v>17459300</v>
      </c>
      <c r="F86" s="84">
        <v>17459300</v>
      </c>
      <c r="G86" s="38">
        <f t="shared" si="5"/>
        <v>89.4770558510911</v>
      </c>
    </row>
    <row r="87" spans="1:7" ht="15" customHeight="1">
      <c r="A87" s="90" t="s">
        <v>62</v>
      </c>
      <c r="B87" s="31">
        <v>2002678</v>
      </c>
      <c r="C87" s="68">
        <v>2966256</v>
      </c>
      <c r="D87" s="66">
        <v>2143891</v>
      </c>
      <c r="E87" s="66">
        <v>1773965.99</v>
      </c>
      <c r="F87" s="84">
        <v>1633499.15</v>
      </c>
      <c r="G87" s="38">
        <f t="shared" si="5"/>
        <v>82.74515775288948</v>
      </c>
    </row>
    <row r="88" spans="1:7" ht="15" customHeight="1">
      <c r="A88" s="90" t="s">
        <v>86</v>
      </c>
      <c r="B88" s="31">
        <v>171000000</v>
      </c>
      <c r="C88" s="31">
        <v>165440575</v>
      </c>
      <c r="D88" s="31">
        <v>141836880</v>
      </c>
      <c r="E88" s="68">
        <v>139736880</v>
      </c>
      <c r="F88" s="84">
        <v>92784240</v>
      </c>
      <c r="G88" s="38">
        <f t="shared" si="5"/>
        <v>98.51942597722115</v>
      </c>
    </row>
    <row r="89" spans="1:7" ht="15" customHeight="1">
      <c r="A89" s="90" t="s">
        <v>87</v>
      </c>
      <c r="B89" s="86">
        <v>1600000</v>
      </c>
      <c r="C89" s="68">
        <v>1586096</v>
      </c>
      <c r="D89" s="66">
        <v>1378255</v>
      </c>
      <c r="E89" s="66">
        <v>1067822.92</v>
      </c>
      <c r="F89" s="84">
        <v>852561.4</v>
      </c>
      <c r="G89" s="38">
        <f t="shared" si="5"/>
        <v>77.47644086181438</v>
      </c>
    </row>
    <row r="90" spans="1:7" ht="15" customHeight="1">
      <c r="A90" s="90" t="s">
        <v>76</v>
      </c>
      <c r="B90" s="31">
        <v>1405024</v>
      </c>
      <c r="C90" s="68">
        <v>2924346</v>
      </c>
      <c r="D90" s="66">
        <v>1946519</v>
      </c>
      <c r="E90" s="66">
        <v>1498989.39</v>
      </c>
      <c r="F90" s="84">
        <v>1470692.08</v>
      </c>
      <c r="G90" s="38">
        <f t="shared" si="5"/>
        <v>77.00872120950271</v>
      </c>
    </row>
    <row r="91" spans="1:7" ht="15" customHeight="1">
      <c r="A91" s="90" t="s">
        <v>75</v>
      </c>
      <c r="B91" s="31">
        <v>15240100</v>
      </c>
      <c r="C91" s="68">
        <v>15240100</v>
      </c>
      <c r="D91" s="66">
        <v>8309040</v>
      </c>
      <c r="E91" s="66">
        <v>8309040</v>
      </c>
      <c r="F91" s="84">
        <v>8309040</v>
      </c>
      <c r="G91" s="38">
        <f t="shared" si="5"/>
        <v>100</v>
      </c>
    </row>
    <row r="92" spans="1:7" ht="15" customHeight="1">
      <c r="A92" s="90" t="s">
        <v>79</v>
      </c>
      <c r="B92" s="31">
        <v>5761084</v>
      </c>
      <c r="C92" s="68">
        <v>5751562</v>
      </c>
      <c r="D92" s="66">
        <v>4367226</v>
      </c>
      <c r="E92" s="66">
        <v>4208250.8</v>
      </c>
      <c r="F92" s="84">
        <v>4103980.39</v>
      </c>
      <c r="G92" s="38">
        <f t="shared" si="5"/>
        <v>96.35981284229393</v>
      </c>
    </row>
    <row r="93" spans="1:7" ht="15" customHeight="1">
      <c r="A93" s="90" t="s">
        <v>77</v>
      </c>
      <c r="B93" s="31">
        <v>30000</v>
      </c>
      <c r="C93" s="68">
        <v>19245</v>
      </c>
      <c r="D93" s="66">
        <v>19245</v>
      </c>
      <c r="E93" s="66">
        <v>4508.65</v>
      </c>
      <c r="F93" s="84">
        <v>3058.8</v>
      </c>
      <c r="G93" s="38">
        <f t="shared" si="5"/>
        <v>23.427643543777602</v>
      </c>
    </row>
    <row r="94" spans="1:7" s="85" customFormat="1" ht="15" customHeight="1">
      <c r="A94" s="93" t="s">
        <v>94</v>
      </c>
      <c r="B94" s="82">
        <v>150000</v>
      </c>
      <c r="C94" s="68">
        <v>61625</v>
      </c>
      <c r="D94" s="84">
        <v>61625</v>
      </c>
      <c r="E94" s="84">
        <v>58268.95</v>
      </c>
      <c r="F94" s="84">
        <v>48570.43</v>
      </c>
      <c r="G94" s="38">
        <f t="shared" si="5"/>
        <v>94.5540770791075</v>
      </c>
    </row>
    <row r="95" spans="1:7" ht="15" customHeight="1">
      <c r="A95" s="90" t="s">
        <v>78</v>
      </c>
      <c r="B95" s="31">
        <v>50000</v>
      </c>
      <c r="C95" s="68">
        <v>22975</v>
      </c>
      <c r="D95" s="66">
        <v>22975</v>
      </c>
      <c r="E95" s="66">
        <v>22615.43</v>
      </c>
      <c r="F95" s="84">
        <v>20228.52</v>
      </c>
      <c r="G95" s="38">
        <f t="shared" si="5"/>
        <v>98.43495103373232</v>
      </c>
    </row>
    <row r="96" spans="1:7" ht="15" customHeight="1">
      <c r="A96" s="93" t="s">
        <v>96</v>
      </c>
      <c r="B96" s="31">
        <v>3600000</v>
      </c>
      <c r="C96" s="68">
        <v>-3875076</v>
      </c>
      <c r="D96" s="66">
        <v>502575</v>
      </c>
      <c r="E96" s="66">
        <v>0</v>
      </c>
      <c r="F96" s="84">
        <v>0</v>
      </c>
      <c r="G96" s="38">
        <f t="shared" si="5"/>
        <v>0</v>
      </c>
    </row>
    <row r="97" spans="1:7" ht="15" customHeight="1">
      <c r="A97" s="90" t="s">
        <v>97</v>
      </c>
      <c r="B97" s="31">
        <v>2000000</v>
      </c>
      <c r="C97" s="68">
        <v>-1421126</v>
      </c>
      <c r="D97" s="66">
        <v>0</v>
      </c>
      <c r="E97" s="66">
        <v>0</v>
      </c>
      <c r="F97" s="84">
        <v>0</v>
      </c>
      <c r="G97" s="38">
        <v>0</v>
      </c>
    </row>
    <row r="98" spans="1:7" ht="15" customHeight="1">
      <c r="A98" s="97" t="s">
        <v>19</v>
      </c>
      <c r="B98" s="88">
        <f>SUM(B99)</f>
        <v>5144764</v>
      </c>
      <c r="C98" s="88">
        <f>SUM(C99)</f>
        <v>8902368</v>
      </c>
      <c r="D98" s="88">
        <f>SUM(D99)</f>
        <v>5651514</v>
      </c>
      <c r="E98" s="88">
        <f>SUM(E99)</f>
        <v>4893119.29</v>
      </c>
      <c r="F98" s="116">
        <f>SUM(F99)</f>
        <v>4740649.79</v>
      </c>
      <c r="G98" s="98">
        <f aca="true" t="shared" si="6" ref="G98:G104">+E98/D98*100</f>
        <v>86.58068068131831</v>
      </c>
    </row>
    <row r="99" spans="1:7" ht="15" customHeight="1">
      <c r="A99" s="90" t="s">
        <v>20</v>
      </c>
      <c r="B99" s="31">
        <v>5144764</v>
      </c>
      <c r="C99" s="69">
        <v>8902368</v>
      </c>
      <c r="D99" s="31">
        <v>5651514</v>
      </c>
      <c r="E99" s="31">
        <v>4893119.29</v>
      </c>
      <c r="F99" s="84">
        <v>4740649.79</v>
      </c>
      <c r="G99" s="38">
        <f t="shared" si="6"/>
        <v>86.58068068131831</v>
      </c>
    </row>
    <row r="100" spans="1:7" ht="15" customHeight="1">
      <c r="A100" s="97" t="s">
        <v>21</v>
      </c>
      <c r="B100" s="88">
        <f>SUM(B101:B104)</f>
        <v>261277</v>
      </c>
      <c r="C100" s="88">
        <f>SUM(C101:C104)</f>
        <v>208931</v>
      </c>
      <c r="D100" s="88">
        <f>SUM(D101:D104)</f>
        <v>154063</v>
      </c>
      <c r="E100" s="88">
        <f>SUM(E101:E104)</f>
        <v>109637.9</v>
      </c>
      <c r="F100" s="116">
        <f>SUM(F101:F104)</f>
        <v>104366.91</v>
      </c>
      <c r="G100" s="98">
        <f t="shared" si="6"/>
        <v>71.16432887844583</v>
      </c>
    </row>
    <row r="101" spans="1:7" s="85" customFormat="1" ht="15" customHeight="1">
      <c r="A101" s="93" t="s">
        <v>63</v>
      </c>
      <c r="B101" s="82">
        <v>85000</v>
      </c>
      <c r="C101" s="123">
        <v>50860</v>
      </c>
      <c r="D101" s="82">
        <v>34775</v>
      </c>
      <c r="E101" s="82">
        <v>20587.04</v>
      </c>
      <c r="F101" s="84">
        <v>19327.98</v>
      </c>
      <c r="G101" s="124">
        <f t="shared" si="6"/>
        <v>59.20069015097052</v>
      </c>
    </row>
    <row r="102" spans="1:7" ht="15" customHeight="1">
      <c r="A102" s="90" t="s">
        <v>92</v>
      </c>
      <c r="B102" s="31">
        <v>66277</v>
      </c>
      <c r="C102" s="69">
        <v>59771</v>
      </c>
      <c r="D102" s="31">
        <v>55917</v>
      </c>
      <c r="E102" s="31">
        <v>44376</v>
      </c>
      <c r="F102" s="84">
        <v>43403.74</v>
      </c>
      <c r="G102" s="38">
        <f t="shared" si="6"/>
        <v>79.36048071248457</v>
      </c>
    </row>
    <row r="103" spans="1:7" ht="15" customHeight="1">
      <c r="A103" s="90" t="s">
        <v>64</v>
      </c>
      <c r="B103" s="31">
        <v>50000</v>
      </c>
      <c r="C103" s="69">
        <v>50000</v>
      </c>
      <c r="D103" s="31">
        <v>32416</v>
      </c>
      <c r="E103" s="31">
        <v>21651.26</v>
      </c>
      <c r="F103" s="84">
        <v>19049.45</v>
      </c>
      <c r="G103" s="38">
        <f t="shared" si="6"/>
        <v>66.7918928923988</v>
      </c>
    </row>
    <row r="104" spans="1:7" ht="15" customHeight="1">
      <c r="A104" s="90" t="s">
        <v>65</v>
      </c>
      <c r="B104" s="31">
        <v>60000</v>
      </c>
      <c r="C104" s="69">
        <v>48300</v>
      </c>
      <c r="D104" s="31">
        <v>30955</v>
      </c>
      <c r="E104" s="31">
        <v>23023.6</v>
      </c>
      <c r="F104" s="84">
        <v>22585.74</v>
      </c>
      <c r="G104" s="74">
        <f t="shared" si="6"/>
        <v>74.37764496850266</v>
      </c>
    </row>
    <row r="105" spans="1:7" ht="15" customHeight="1">
      <c r="A105" s="90"/>
      <c r="B105" s="31"/>
      <c r="C105" s="69"/>
      <c r="D105" s="31"/>
      <c r="E105" s="31"/>
      <c r="F105" s="84"/>
      <c r="G105" s="74"/>
    </row>
    <row r="106" spans="1:7" ht="15" customHeight="1">
      <c r="A106" s="97" t="s">
        <v>22</v>
      </c>
      <c r="B106" s="26">
        <f>SUM(B108+B112)</f>
        <v>4297320</v>
      </c>
      <c r="C106" s="26">
        <f>SUM(C108+C112)</f>
        <v>4184282</v>
      </c>
      <c r="D106" s="26">
        <f>SUM(D108+D112)</f>
        <v>4030365</v>
      </c>
      <c r="E106" s="26">
        <f>SUM(E108+E112)</f>
        <v>626102.2400000001</v>
      </c>
      <c r="F106" s="80">
        <f>SUM(F108+F112)</f>
        <v>366907.9</v>
      </c>
      <c r="G106" s="98">
        <f>+E106/D106*100</f>
        <v>15.53462874950532</v>
      </c>
    </row>
    <row r="107" spans="1:7" ht="15" customHeight="1">
      <c r="A107" s="19"/>
      <c r="B107" s="34"/>
      <c r="C107" s="71"/>
      <c r="D107" s="34"/>
      <c r="E107" s="34"/>
      <c r="F107" s="83"/>
      <c r="G107" s="109"/>
    </row>
    <row r="108" spans="1:7" ht="15" customHeight="1">
      <c r="A108" s="19" t="s">
        <v>93</v>
      </c>
      <c r="B108" s="26">
        <f>SUM(B109+B110+B111)</f>
        <v>681700</v>
      </c>
      <c r="C108" s="26">
        <f>SUM(C109+C110+C111)</f>
        <v>1633662</v>
      </c>
      <c r="D108" s="26">
        <f>SUM(D109+D110+D111)</f>
        <v>1499798</v>
      </c>
      <c r="E108" s="26">
        <f>SUM(E109+E110+E111)</f>
        <v>602451.56</v>
      </c>
      <c r="F108" s="80">
        <f>SUM(F109+F110+F111)</f>
        <v>343763.59</v>
      </c>
      <c r="G108" s="75">
        <f>+E108/D108*100</f>
        <v>40.16884673802739</v>
      </c>
    </row>
    <row r="109" spans="1:7" ht="15" customHeight="1">
      <c r="A109" s="62" t="s">
        <v>66</v>
      </c>
      <c r="B109" s="31">
        <v>335900</v>
      </c>
      <c r="C109" s="69">
        <v>780748</v>
      </c>
      <c r="D109" s="82">
        <v>684646</v>
      </c>
      <c r="E109" s="31">
        <v>257913.89</v>
      </c>
      <c r="F109" s="84">
        <v>219134.16</v>
      </c>
      <c r="G109" s="38">
        <f>+E109/D109*100</f>
        <v>37.6711307741519</v>
      </c>
    </row>
    <row r="110" spans="1:7" ht="15" customHeight="1">
      <c r="A110" s="62" t="s">
        <v>70</v>
      </c>
      <c r="B110" s="82">
        <v>140000</v>
      </c>
      <c r="C110" s="69">
        <v>447631</v>
      </c>
      <c r="D110" s="31">
        <v>429232</v>
      </c>
      <c r="E110" s="31">
        <v>124606.58</v>
      </c>
      <c r="F110" s="84">
        <v>67028.03</v>
      </c>
      <c r="G110" s="38">
        <f>+E110/D110*100</f>
        <v>29.03012356953815</v>
      </c>
    </row>
    <row r="111" spans="1:7" ht="15" customHeight="1">
      <c r="A111" s="62" t="s">
        <v>83</v>
      </c>
      <c r="B111" s="31">
        <v>205800</v>
      </c>
      <c r="C111" s="69">
        <v>405283</v>
      </c>
      <c r="D111" s="31">
        <v>385920</v>
      </c>
      <c r="E111" s="31">
        <v>219931.09</v>
      </c>
      <c r="F111" s="84">
        <v>57601.4</v>
      </c>
      <c r="G111" s="38">
        <f>+E111/D111*100</f>
        <v>56.98877746683251</v>
      </c>
    </row>
    <row r="112" spans="1:7" ht="15" customHeight="1">
      <c r="A112" s="97" t="s">
        <v>23</v>
      </c>
      <c r="B112" s="88">
        <f>SUM(B113:B114)</f>
        <v>3615620</v>
      </c>
      <c r="C112" s="88">
        <f>C113+C114</f>
        <v>2550620</v>
      </c>
      <c r="D112" s="88">
        <f>D113+D114</f>
        <v>2530567</v>
      </c>
      <c r="E112" s="88">
        <f>E113+E114</f>
        <v>23650.68</v>
      </c>
      <c r="F112" s="117">
        <f>F113+F114</f>
        <v>23144.31</v>
      </c>
      <c r="G112" s="98">
        <f>+E112/D112*100</f>
        <v>0.9346000323247715</v>
      </c>
    </row>
    <row r="113" spans="1:7" ht="15" customHeight="1">
      <c r="A113" s="30" t="s">
        <v>84</v>
      </c>
      <c r="B113" s="31">
        <v>2087000</v>
      </c>
      <c r="C113" s="69">
        <v>1087000</v>
      </c>
      <c r="D113" s="69">
        <v>1087000</v>
      </c>
      <c r="E113" s="31">
        <v>0</v>
      </c>
      <c r="F113" s="82">
        <v>0</v>
      </c>
      <c r="G113" s="38">
        <v>0</v>
      </c>
    </row>
    <row r="114" spans="1:7" ht="15" customHeight="1">
      <c r="A114" s="30" t="s">
        <v>85</v>
      </c>
      <c r="B114" s="31">
        <v>1528620</v>
      </c>
      <c r="C114" s="69">
        <v>1463620</v>
      </c>
      <c r="D114" s="69">
        <v>1443567</v>
      </c>
      <c r="E114" s="122">
        <v>23650.68</v>
      </c>
      <c r="F114" s="82">
        <v>23144.31</v>
      </c>
      <c r="G114" s="38">
        <f>+E114/D114*100</f>
        <v>1.6383500038446432</v>
      </c>
    </row>
    <row r="115" spans="1:7" ht="15" customHeight="1">
      <c r="A115" s="40"/>
      <c r="B115" s="34"/>
      <c r="C115" s="71"/>
      <c r="D115" s="34"/>
      <c r="E115" s="34"/>
      <c r="F115" s="83"/>
      <c r="G115" s="53"/>
    </row>
    <row r="116" spans="1:7" ht="15" customHeight="1">
      <c r="A116" s="54" t="s">
        <v>26</v>
      </c>
      <c r="B116" s="67">
        <f>+B117+B118+B119</f>
        <v>3682600</v>
      </c>
      <c r="C116" s="67">
        <f>+C117+C118+C119</f>
        <v>3682600</v>
      </c>
      <c r="D116" s="67">
        <f>+D117+D118+D119</f>
        <v>2315041</v>
      </c>
      <c r="E116" s="67">
        <f>+E117+E118+E119</f>
        <v>2045018</v>
      </c>
      <c r="F116" s="118">
        <f>+F117+F118+F119</f>
        <v>2045018</v>
      </c>
      <c r="G116" s="55">
        <f>+E116/D116*100</f>
        <v>88.33614609849243</v>
      </c>
    </row>
    <row r="117" spans="1:7" ht="15" customHeight="1">
      <c r="A117" s="56" t="s">
        <v>27</v>
      </c>
      <c r="B117" s="31">
        <v>2205000</v>
      </c>
      <c r="C117" s="31">
        <v>2205000</v>
      </c>
      <c r="D117" s="31">
        <v>1360000</v>
      </c>
      <c r="E117" s="31">
        <v>1360000</v>
      </c>
      <c r="F117" s="82">
        <v>1360000</v>
      </c>
      <c r="G117" s="53">
        <f>+E117/D117*100</f>
        <v>100</v>
      </c>
    </row>
    <row r="118" spans="1:7" ht="15" customHeight="1">
      <c r="A118" s="56" t="s">
        <v>71</v>
      </c>
      <c r="B118" s="31">
        <v>737100</v>
      </c>
      <c r="C118" s="31">
        <v>737100</v>
      </c>
      <c r="D118" s="31">
        <v>515088</v>
      </c>
      <c r="E118" s="31">
        <v>306641</v>
      </c>
      <c r="F118" s="82">
        <v>306641</v>
      </c>
      <c r="G118" s="53">
        <f>+E118/D118*100</f>
        <v>59.53176932873606</v>
      </c>
    </row>
    <row r="119" spans="1:7" ht="15" customHeight="1">
      <c r="A119" s="56" t="s">
        <v>69</v>
      </c>
      <c r="B119" s="70">
        <v>740500</v>
      </c>
      <c r="C119" s="70">
        <v>740500</v>
      </c>
      <c r="D119" s="70">
        <v>439953</v>
      </c>
      <c r="E119" s="31">
        <v>378377</v>
      </c>
      <c r="F119" s="82">
        <v>378377</v>
      </c>
      <c r="G119" s="53">
        <f>+E119/D119*100</f>
        <v>86.00395951385717</v>
      </c>
    </row>
    <row r="120" spans="1:7" ht="15" customHeight="1">
      <c r="A120" s="57"/>
      <c r="B120" s="52"/>
      <c r="C120" s="52"/>
      <c r="D120" s="52"/>
      <c r="E120" s="52"/>
      <c r="F120" s="52"/>
      <c r="G120" s="53"/>
    </row>
    <row r="121" spans="1:7" ht="15" customHeight="1">
      <c r="A121" s="381"/>
      <c r="B121" s="381"/>
      <c r="C121" s="381"/>
      <c r="D121" s="381"/>
      <c r="E121" s="381"/>
      <c r="F121" s="381"/>
      <c r="G121" s="381"/>
    </row>
    <row r="122" spans="1:7" ht="15" customHeight="1">
      <c r="A122" s="58"/>
      <c r="B122" s="59"/>
      <c r="C122" s="59"/>
      <c r="D122" s="59"/>
      <c r="E122" s="59"/>
      <c r="F122" s="59"/>
      <c r="G122" s="60"/>
    </row>
    <row r="123" spans="1:7" ht="15" customHeight="1">
      <c r="A123" s="381" t="s">
        <v>99</v>
      </c>
      <c r="B123" s="381"/>
      <c r="C123" s="381"/>
      <c r="D123" s="381"/>
      <c r="E123" s="381"/>
      <c r="F123" s="381"/>
      <c r="G123" s="381"/>
    </row>
    <row r="124" spans="1:7" ht="15">
      <c r="A124" s="33"/>
      <c r="B124" s="61"/>
      <c r="C124" s="39"/>
      <c r="D124" s="39"/>
      <c r="E124" s="39"/>
      <c r="F124" s="39"/>
      <c r="G124" s="39"/>
    </row>
    <row r="125" spans="1:7" ht="15">
      <c r="A125" s="33"/>
      <c r="B125" s="61"/>
      <c r="C125" s="39"/>
      <c r="D125" s="39"/>
      <c r="E125" s="39"/>
      <c r="F125" s="39"/>
      <c r="G125" s="39"/>
    </row>
    <row r="126" spans="1:7" ht="15">
      <c r="A126" s="33"/>
      <c r="B126" s="61"/>
      <c r="C126" s="39"/>
      <c r="D126" s="39"/>
      <c r="E126" s="39"/>
      <c r="F126" s="39"/>
      <c r="G126" s="39"/>
    </row>
    <row r="127" spans="1:7" ht="15">
      <c r="A127" s="33"/>
      <c r="B127" s="61"/>
      <c r="C127" s="39"/>
      <c r="D127" s="39"/>
      <c r="E127" s="39"/>
      <c r="F127" s="39"/>
      <c r="G127" s="39"/>
    </row>
    <row r="128" spans="1:7" ht="15">
      <c r="A128" s="33"/>
      <c r="B128" s="61"/>
      <c r="C128" s="39"/>
      <c r="D128" s="39"/>
      <c r="E128" s="39"/>
      <c r="F128" s="39"/>
      <c r="G128" s="39"/>
    </row>
    <row r="129" spans="1:7" ht="15">
      <c r="A129" s="33"/>
      <c r="B129" s="61"/>
      <c r="C129" s="39"/>
      <c r="D129" s="39"/>
      <c r="E129" s="39"/>
      <c r="F129" s="39"/>
      <c r="G129" s="39"/>
    </row>
    <row r="130" spans="1:7" ht="15">
      <c r="A130" s="33"/>
      <c r="B130" s="61"/>
      <c r="C130" s="39"/>
      <c r="D130" s="39"/>
      <c r="E130" s="39"/>
      <c r="F130" s="39"/>
      <c r="G130" s="39"/>
    </row>
    <row r="131" spans="1:7" ht="15">
      <c r="A131" s="33"/>
      <c r="B131" s="61"/>
      <c r="C131" s="39"/>
      <c r="D131" s="39"/>
      <c r="E131" s="39"/>
      <c r="F131" s="39"/>
      <c r="G131" s="39"/>
    </row>
    <row r="132" spans="1:7" ht="15">
      <c r="A132" s="33"/>
      <c r="B132" s="61"/>
      <c r="C132" s="39"/>
      <c r="D132" s="39"/>
      <c r="E132" s="39"/>
      <c r="F132" s="39"/>
      <c r="G132" s="39"/>
    </row>
    <row r="133" spans="1:7" ht="15">
      <c r="A133" s="33"/>
      <c r="B133" s="61"/>
      <c r="C133" s="39"/>
      <c r="D133" s="39"/>
      <c r="E133" s="39"/>
      <c r="F133" s="39"/>
      <c r="G133" s="39"/>
    </row>
    <row r="134" spans="1:7" ht="15">
      <c r="A134" s="33"/>
      <c r="B134" s="61"/>
      <c r="C134" s="39"/>
      <c r="D134" s="39"/>
      <c r="E134" s="39"/>
      <c r="F134" s="39"/>
      <c r="G134" s="39"/>
    </row>
    <row r="135" spans="1:7" ht="15">
      <c r="A135" s="33"/>
      <c r="B135" s="61"/>
      <c r="C135" s="39"/>
      <c r="D135" s="39"/>
      <c r="E135" s="39"/>
      <c r="F135" s="39"/>
      <c r="G135" s="39"/>
    </row>
    <row r="136" spans="1:7" ht="15">
      <c r="A136" s="33"/>
      <c r="B136" s="61"/>
      <c r="C136" s="39"/>
      <c r="D136" s="39"/>
      <c r="E136" s="39"/>
      <c r="F136" s="39"/>
      <c r="G136" s="39"/>
    </row>
    <row r="137" spans="1:7" ht="15">
      <c r="A137" s="33"/>
      <c r="B137" s="61"/>
      <c r="C137" s="39"/>
      <c r="D137" s="39"/>
      <c r="E137" s="39"/>
      <c r="F137" s="39"/>
      <c r="G137" s="39"/>
    </row>
    <row r="138" spans="1:7" ht="15">
      <c r="A138" s="33"/>
      <c r="B138" s="61"/>
      <c r="C138" s="39"/>
      <c r="D138" s="39"/>
      <c r="E138" s="39"/>
      <c r="F138" s="39"/>
      <c r="G138" s="39"/>
    </row>
    <row r="139" spans="1:7" ht="15">
      <c r="A139" s="33"/>
      <c r="B139" s="61"/>
      <c r="C139" s="39"/>
      <c r="D139" s="39"/>
      <c r="E139" s="39"/>
      <c r="F139" s="39"/>
      <c r="G139" s="39"/>
    </row>
    <row r="140" spans="1:7" ht="15">
      <c r="A140" s="33"/>
      <c r="B140" s="61"/>
      <c r="C140" s="39"/>
      <c r="D140" s="39"/>
      <c r="E140" s="39"/>
      <c r="F140" s="39"/>
      <c r="G140" s="39"/>
    </row>
    <row r="141" spans="1:7" ht="15">
      <c r="A141" s="33"/>
      <c r="B141" s="61"/>
      <c r="C141" s="39"/>
      <c r="D141" s="39"/>
      <c r="E141" s="39"/>
      <c r="F141" s="39"/>
      <c r="G141" s="39"/>
    </row>
    <row r="142" spans="1:7" ht="15">
      <c r="A142" s="33"/>
      <c r="B142" s="61"/>
      <c r="C142" s="39"/>
      <c r="D142" s="39"/>
      <c r="E142" s="39"/>
      <c r="F142" s="39"/>
      <c r="G142" s="39"/>
    </row>
    <row r="143" spans="1:7" ht="15">
      <c r="A143" s="33"/>
      <c r="B143" s="61"/>
      <c r="C143" s="39"/>
      <c r="D143" s="39"/>
      <c r="E143" s="39"/>
      <c r="F143" s="39"/>
      <c r="G143" s="39"/>
    </row>
    <row r="144" spans="1:7" ht="15">
      <c r="A144" s="33"/>
      <c r="B144" s="61"/>
      <c r="C144" s="39"/>
      <c r="D144" s="39"/>
      <c r="E144" s="39"/>
      <c r="F144" s="39"/>
      <c r="G144" s="39"/>
    </row>
    <row r="145" spans="1:7" ht="15">
      <c r="A145" s="33"/>
      <c r="B145" s="61"/>
      <c r="C145" s="39"/>
      <c r="D145" s="39"/>
      <c r="E145" s="39"/>
      <c r="F145" s="39"/>
      <c r="G145" s="39"/>
    </row>
    <row r="146" spans="1:7" ht="15">
      <c r="A146" s="33"/>
      <c r="B146" s="61"/>
      <c r="C146" s="39"/>
      <c r="D146" s="39"/>
      <c r="E146" s="39"/>
      <c r="F146" s="39"/>
      <c r="G146" s="39"/>
    </row>
    <row r="147" spans="1:7" ht="15">
      <c r="A147" s="33"/>
      <c r="B147" s="61"/>
      <c r="C147" s="39"/>
      <c r="D147" s="39"/>
      <c r="E147" s="39"/>
      <c r="F147" s="39"/>
      <c r="G147" s="39"/>
    </row>
    <row r="148" spans="1:7" ht="15">
      <c r="A148" s="33"/>
      <c r="B148" s="61"/>
      <c r="C148" s="39"/>
      <c r="D148" s="39"/>
      <c r="E148" s="39"/>
      <c r="F148" s="39"/>
      <c r="G148" s="39"/>
    </row>
    <row r="149" spans="1:7" ht="15">
      <c r="A149" s="33"/>
      <c r="B149" s="61"/>
      <c r="C149" s="39"/>
      <c r="D149" s="39"/>
      <c r="E149" s="39"/>
      <c r="F149" s="39"/>
      <c r="G149" s="39"/>
    </row>
  </sheetData>
  <sheetProtection/>
  <mergeCells count="10">
    <mergeCell ref="A1:G1"/>
    <mergeCell ref="A2:G2"/>
    <mergeCell ref="A3:G3"/>
    <mergeCell ref="A4:G4"/>
    <mergeCell ref="A123:G123"/>
    <mergeCell ref="A121:G121"/>
    <mergeCell ref="A17:G17"/>
    <mergeCell ref="A5:G5"/>
    <mergeCell ref="A71:G71"/>
    <mergeCell ref="A16:G16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9" r:id="rId1"/>
  <headerFooter alignWithMargins="0">
    <oddFooter>&amp;L&amp;12                   Elaborado en el Dept. de Presupuesto</oddFooter>
  </headerFooter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="50" zoomScaleNormal="90" zoomScaleSheetLayoutView="50" workbookViewId="0" topLeftCell="A1">
      <selection activeCell="A77" sqref="A77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</row>
    <row r="2" spans="1:8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</row>
    <row r="3" spans="1:8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</row>
    <row r="4" spans="1:8" s="1" customFormat="1" ht="23.25">
      <c r="A4" s="385" t="s">
        <v>162</v>
      </c>
      <c r="B4" s="385"/>
      <c r="C4" s="385"/>
      <c r="D4" s="385"/>
      <c r="E4" s="385"/>
      <c r="F4" s="385"/>
      <c r="G4" s="385"/>
      <c r="H4" s="385"/>
    </row>
    <row r="5" spans="1:9" s="1" customFormat="1" ht="23.25">
      <c r="A5" s="385"/>
      <c r="B5" s="385"/>
      <c r="C5" s="385"/>
      <c r="D5" s="385"/>
      <c r="E5" s="385"/>
      <c r="F5" s="385"/>
      <c r="G5" s="385"/>
      <c r="H5" s="385"/>
      <c r="I5" s="385"/>
    </row>
    <row r="6" spans="1:9" s="1" customFormat="1" ht="24" thickBot="1">
      <c r="A6" s="213"/>
      <c r="B6" s="265">
        <v>1</v>
      </c>
      <c r="C6" s="265">
        <v>2</v>
      </c>
      <c r="D6" s="265">
        <v>3</v>
      </c>
      <c r="E6" s="265">
        <v>4</v>
      </c>
      <c r="F6" s="265">
        <v>5</v>
      </c>
      <c r="G6" s="265">
        <v>6</v>
      </c>
      <c r="H6" s="266" t="s">
        <v>160</v>
      </c>
      <c r="I6" s="266" t="s">
        <v>161</v>
      </c>
    </row>
    <row r="7" spans="1:9" s="1" customFormat="1" ht="48" thickBot="1" thickTop="1">
      <c r="A7" s="259" t="s">
        <v>24</v>
      </c>
      <c r="B7" s="260" t="s">
        <v>10</v>
      </c>
      <c r="C7" s="261" t="s">
        <v>11</v>
      </c>
      <c r="D7" s="260" t="s">
        <v>12</v>
      </c>
      <c r="E7" s="260" t="s">
        <v>25</v>
      </c>
      <c r="F7" s="262" t="s">
        <v>156</v>
      </c>
      <c r="G7" s="262" t="s">
        <v>157</v>
      </c>
      <c r="H7" s="263" t="s">
        <v>1</v>
      </c>
      <c r="I7" s="263" t="s">
        <v>1</v>
      </c>
    </row>
    <row r="8" spans="1:9" s="1" customFormat="1" ht="24" thickTop="1">
      <c r="A8" s="131" t="s">
        <v>2</v>
      </c>
      <c r="B8" s="132">
        <f aca="true" t="shared" si="0" ref="B8:G8">B10+B12</f>
        <v>8968999</v>
      </c>
      <c r="C8" s="132">
        <f t="shared" si="0"/>
        <v>9568999</v>
      </c>
      <c r="D8" s="132">
        <f t="shared" si="0"/>
        <v>9568999</v>
      </c>
      <c r="E8" s="132">
        <f t="shared" si="0"/>
        <v>7819786.9</v>
      </c>
      <c r="F8" s="132">
        <f t="shared" si="0"/>
        <v>4938036.03</v>
      </c>
      <c r="G8" s="132">
        <f t="shared" si="0"/>
        <v>1672548.0700000003</v>
      </c>
      <c r="H8" s="133">
        <f>+E8/D8*100</f>
        <v>81.72000958511961</v>
      </c>
      <c r="I8" s="133">
        <f>E8/C8*100</f>
        <v>81.72000958511961</v>
      </c>
    </row>
    <row r="9" spans="1:9" s="1" customFormat="1" ht="7.5" customHeight="1">
      <c r="A9" s="134"/>
      <c r="B9" s="135"/>
      <c r="C9" s="136"/>
      <c r="D9" s="136"/>
      <c r="E9" s="136"/>
      <c r="F9" s="136"/>
      <c r="G9" s="136"/>
      <c r="H9" s="205"/>
      <c r="I9" s="205"/>
    </row>
    <row r="10" spans="1:9" s="1" customFormat="1" ht="23.25">
      <c r="A10" s="137" t="s">
        <v>8</v>
      </c>
      <c r="B10" s="138">
        <f aca="true" t="shared" si="1" ref="B10:G10">+B18</f>
        <v>6968878</v>
      </c>
      <c r="C10" s="138">
        <f t="shared" si="1"/>
        <v>6968878</v>
      </c>
      <c r="D10" s="138">
        <v>6968878</v>
      </c>
      <c r="E10" s="138">
        <f>+E18+1384000</f>
        <v>5476428.24</v>
      </c>
      <c r="F10" s="138">
        <f t="shared" si="1"/>
        <v>3980939.87</v>
      </c>
      <c r="G10" s="138">
        <f t="shared" si="1"/>
        <v>1342073.4500000002</v>
      </c>
      <c r="H10" s="139">
        <f>+E10/D10*100</f>
        <v>78.58407393557472</v>
      </c>
      <c r="I10" s="139">
        <f>E10/C10*100</f>
        <v>78.58407393557472</v>
      </c>
    </row>
    <row r="11" spans="1:9" s="1" customFormat="1" ht="15" customHeight="1">
      <c r="A11" s="140"/>
      <c r="B11" s="141"/>
      <c r="C11" s="141"/>
      <c r="D11" s="141"/>
      <c r="E11" s="141"/>
      <c r="F11" s="254"/>
      <c r="G11" s="254"/>
      <c r="H11" s="142"/>
      <c r="I11" s="142"/>
    </row>
    <row r="12" spans="1:9" s="1" customFormat="1" ht="23.25">
      <c r="A12" s="137" t="s">
        <v>9</v>
      </c>
      <c r="B12" s="138">
        <f aca="true" t="shared" si="2" ref="B12:G12">+B33</f>
        <v>2000121</v>
      </c>
      <c r="C12" s="138">
        <f t="shared" si="2"/>
        <v>2600121</v>
      </c>
      <c r="D12" s="138">
        <v>2600121</v>
      </c>
      <c r="E12" s="138">
        <f>+E33+1001146</f>
        <v>2343358.66</v>
      </c>
      <c r="F12" s="138">
        <f t="shared" si="2"/>
        <v>957096.16</v>
      </c>
      <c r="G12" s="138">
        <f t="shared" si="2"/>
        <v>330474.62</v>
      </c>
      <c r="H12" s="206">
        <f>+E12/D12*100</f>
        <v>90.12498495262336</v>
      </c>
      <c r="I12" s="206">
        <f>E12/C12*100</f>
        <v>90.12498495262336</v>
      </c>
    </row>
    <row r="13" spans="1:9" s="1" customFormat="1" ht="6" customHeight="1">
      <c r="A13" s="144"/>
      <c r="B13" s="145"/>
      <c r="C13" s="144"/>
      <c r="D13" s="144"/>
      <c r="E13" s="144"/>
      <c r="F13" s="146"/>
      <c r="G13" s="146"/>
      <c r="H13" s="207"/>
      <c r="I13" s="207"/>
    </row>
    <row r="14" spans="1:8" s="1" customFormat="1" ht="23.25">
      <c r="A14" s="385" t="s">
        <v>6</v>
      </c>
      <c r="B14" s="385"/>
      <c r="C14" s="385"/>
      <c r="D14" s="385"/>
      <c r="E14" s="385"/>
      <c r="F14" s="385"/>
      <c r="G14" s="385"/>
      <c r="H14" s="385"/>
    </row>
    <row r="15" spans="1:8" s="1" customFormat="1" ht="6" customHeight="1">
      <c r="A15" s="384"/>
      <c r="B15" s="384"/>
      <c r="C15" s="384"/>
      <c r="D15" s="384"/>
      <c r="E15" s="384"/>
      <c r="F15" s="384"/>
      <c r="G15" s="384"/>
      <c r="H15" s="384"/>
    </row>
    <row r="16" spans="1:9" s="1" customFormat="1" ht="6" customHeight="1">
      <c r="A16" s="125"/>
      <c r="B16" s="125"/>
      <c r="C16" s="125"/>
      <c r="D16" s="125"/>
      <c r="E16" s="147"/>
      <c r="F16" s="147"/>
      <c r="G16" s="147"/>
      <c r="H16" s="125"/>
      <c r="I16" s="125"/>
    </row>
    <row r="17" spans="1:9" s="1" customFormat="1" ht="48" hidden="1" thickBot="1" thickTop="1">
      <c r="A17" s="259" t="s">
        <v>24</v>
      </c>
      <c r="B17" s="260" t="s">
        <v>10</v>
      </c>
      <c r="C17" s="261" t="s">
        <v>11</v>
      </c>
      <c r="D17" s="260" t="s">
        <v>12</v>
      </c>
      <c r="E17" s="260" t="s">
        <v>25</v>
      </c>
      <c r="F17" s="262" t="s">
        <v>156</v>
      </c>
      <c r="G17" s="262" t="s">
        <v>157</v>
      </c>
      <c r="H17" s="263" t="s">
        <v>1</v>
      </c>
      <c r="I17" s="263" t="s">
        <v>1</v>
      </c>
    </row>
    <row r="18" spans="1:14" s="1" customFormat="1" ht="24" hidden="1" thickTop="1">
      <c r="A18" s="131" t="s">
        <v>13</v>
      </c>
      <c r="B18" s="148">
        <f aca="true" t="shared" si="3" ref="B18:G18">B19+B23</f>
        <v>6968878</v>
      </c>
      <c r="C18" s="148">
        <f t="shared" si="3"/>
        <v>6968878</v>
      </c>
      <c r="D18" s="148">
        <f t="shared" si="3"/>
        <v>5988305</v>
      </c>
      <c r="E18" s="148">
        <f t="shared" si="3"/>
        <v>4092428.2399999998</v>
      </c>
      <c r="F18" s="148">
        <f t="shared" si="3"/>
        <v>3980939.87</v>
      </c>
      <c r="G18" s="148">
        <f t="shared" si="3"/>
        <v>1342073.4500000002</v>
      </c>
      <c r="H18" s="133">
        <f>+E18/D18*100</f>
        <v>68.34034405395182</v>
      </c>
      <c r="I18" s="133">
        <f>E18/C18*100</f>
        <v>58.724349027203516</v>
      </c>
      <c r="N18" s="208"/>
    </row>
    <row r="19" spans="1:24" s="5" customFormat="1" ht="23.25" hidden="1">
      <c r="A19" s="149" t="s">
        <v>33</v>
      </c>
      <c r="B19" s="150">
        <f>+B20</f>
        <v>2824091</v>
      </c>
      <c r="C19" s="151">
        <f>+C21</f>
        <v>2600389</v>
      </c>
      <c r="D19" s="151">
        <f>+D21</f>
        <v>2257268</v>
      </c>
      <c r="E19" s="151">
        <f>E21</f>
        <v>1504069.81</v>
      </c>
      <c r="F19" s="151">
        <f>F21</f>
        <v>1433529.45</v>
      </c>
      <c r="G19" s="151">
        <f>G21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" customFormat="1" ht="23.25" hidden="1">
      <c r="A20" s="152" t="s">
        <v>3</v>
      </c>
      <c r="B20" s="153">
        <f>SUM(B21:B21)</f>
        <v>2824091</v>
      </c>
      <c r="C20" s="154">
        <f>SUM(C21)</f>
        <v>2600389</v>
      </c>
      <c r="D20" s="154">
        <f>SUM(D21)</f>
        <v>2257268</v>
      </c>
      <c r="E20" s="154">
        <f>SUM(E21)</f>
        <v>1504069.81</v>
      </c>
      <c r="F20" s="154">
        <f>SUM(F21)</f>
        <v>1433529.45</v>
      </c>
      <c r="G20" s="154">
        <f>SUM(G21)</f>
        <v>656149.4</v>
      </c>
      <c r="H20" s="133">
        <f>+E20/D20*100</f>
        <v>66.63230994281582</v>
      </c>
      <c r="I20" s="133">
        <f>E20/C20*100</f>
        <v>57.84018506461918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6" customFormat="1" ht="23.25" hidden="1">
      <c r="A21" s="155" t="s">
        <v>34</v>
      </c>
      <c r="B21" s="156">
        <v>2824091</v>
      </c>
      <c r="C21" s="157">
        <v>2600389</v>
      </c>
      <c r="D21" s="157">
        <v>2257268</v>
      </c>
      <c r="E21" s="157">
        <v>1504069.81</v>
      </c>
      <c r="F21" s="195">
        <v>1433529.45</v>
      </c>
      <c r="G21" s="195">
        <v>656149.4</v>
      </c>
      <c r="H21" s="133">
        <f>+E21/D21*100</f>
        <v>66.63230994281582</v>
      </c>
      <c r="I21" s="133">
        <f>E21/C21*100</f>
        <v>57.84018506461918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6" customFormat="1" ht="15" customHeight="1" hidden="1">
      <c r="A22" s="159"/>
      <c r="B22" s="160"/>
      <c r="C22" s="161"/>
      <c r="D22" s="161"/>
      <c r="E22" s="161"/>
      <c r="F22" s="255"/>
      <c r="G22" s="255"/>
      <c r="H22" s="162"/>
      <c r="I22" s="16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5" customFormat="1" ht="23.25" hidden="1">
      <c r="A23" s="149" t="s">
        <v>102</v>
      </c>
      <c r="B23" s="163">
        <f aca="true" t="shared" si="4" ref="B23:G23">B24+B25+B26+B27</f>
        <v>4144787</v>
      </c>
      <c r="C23" s="163">
        <f t="shared" si="4"/>
        <v>4368489</v>
      </c>
      <c r="D23" s="163">
        <f t="shared" si="4"/>
        <v>3731037</v>
      </c>
      <c r="E23" s="163">
        <f t="shared" si="4"/>
        <v>2588358.4299999997</v>
      </c>
      <c r="F23" s="163">
        <f t="shared" si="4"/>
        <v>2547410.42</v>
      </c>
      <c r="G23" s="163">
        <f t="shared" si="4"/>
        <v>685924.05</v>
      </c>
      <c r="H23" s="133">
        <f>+E23/D23*100</f>
        <v>69.3737003948232</v>
      </c>
      <c r="I23" s="133">
        <f>E23/C23*100</f>
        <v>59.250656920504994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103</v>
      </c>
      <c r="B24" s="166">
        <v>3457400</v>
      </c>
      <c r="C24" s="167">
        <v>3745533</v>
      </c>
      <c r="D24" s="167">
        <v>3213609</v>
      </c>
      <c r="E24" s="167">
        <v>2271061.63</v>
      </c>
      <c r="F24" s="256">
        <v>2233591.04</v>
      </c>
      <c r="G24" s="256">
        <v>605024.42</v>
      </c>
      <c r="H24" s="133">
        <f>+E24/D24*100</f>
        <v>70.67012912896372</v>
      </c>
      <c r="I24" s="133">
        <f>E24/C24*100</f>
        <v>60.63387053324587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5" customFormat="1" ht="23.25" hidden="1">
      <c r="A25" s="165" t="s">
        <v>104</v>
      </c>
      <c r="B25" s="160">
        <v>199851</v>
      </c>
      <c r="C25" s="161">
        <v>177160</v>
      </c>
      <c r="D25" s="161">
        <v>148560</v>
      </c>
      <c r="E25" s="161">
        <v>85708.94</v>
      </c>
      <c r="F25" s="255">
        <v>83797.94</v>
      </c>
      <c r="G25" s="255">
        <v>35229.5</v>
      </c>
      <c r="H25" s="133">
        <f>+E25/D25*100</f>
        <v>57.69314754981153</v>
      </c>
      <c r="I25" s="133">
        <f>E25/C25*100</f>
        <v>48.37939715511402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6" customFormat="1" ht="23.25" hidden="1">
      <c r="A26" s="165" t="s">
        <v>105</v>
      </c>
      <c r="B26" s="171">
        <v>347789</v>
      </c>
      <c r="C26" s="157">
        <v>324543</v>
      </c>
      <c r="D26" s="157">
        <v>267743</v>
      </c>
      <c r="E26" s="172">
        <v>182420.73</v>
      </c>
      <c r="F26" s="257">
        <v>180854.31</v>
      </c>
      <c r="G26" s="257">
        <v>38827.2</v>
      </c>
      <c r="H26" s="133">
        <f>+E26/D26*100</f>
        <v>68.13277284560193</v>
      </c>
      <c r="I26" s="133">
        <f>E26/C26*100</f>
        <v>56.20849317347778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23.25" hidden="1">
      <c r="A27" s="174" t="s">
        <v>106</v>
      </c>
      <c r="B27" s="156">
        <v>139747</v>
      </c>
      <c r="C27" s="157">
        <v>121253</v>
      </c>
      <c r="D27" s="157">
        <v>101125</v>
      </c>
      <c r="E27" s="157">
        <v>49167.13</v>
      </c>
      <c r="F27" s="195">
        <v>49167.13</v>
      </c>
      <c r="G27" s="195">
        <v>6842.93</v>
      </c>
      <c r="H27" s="133">
        <f>+E27/D27*100</f>
        <v>48.620153275648946</v>
      </c>
      <c r="I27" s="133">
        <f>E27/C27*100</f>
        <v>40.54920702992915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6" customHeight="1" hidden="1">
      <c r="A28" s="175"/>
      <c r="B28" s="176"/>
      <c r="C28" s="177"/>
      <c r="D28" s="177"/>
      <c r="E28" s="177"/>
      <c r="F28" s="177"/>
      <c r="G28" s="177"/>
      <c r="H28" s="177"/>
      <c r="I28" s="17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9" ht="28.5" customHeight="1" hidden="1">
      <c r="A29" s="385" t="s">
        <v>7</v>
      </c>
      <c r="B29" s="385"/>
      <c r="C29" s="385"/>
      <c r="D29" s="385"/>
      <c r="E29" s="385"/>
      <c r="F29" s="385"/>
      <c r="G29" s="385"/>
      <c r="H29" s="385"/>
      <c r="I29" s="2"/>
    </row>
    <row r="30" spans="1:9" ht="6" customHeight="1" hidden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6" customHeight="1" hidden="1" thickBot="1">
      <c r="A31" s="178"/>
      <c r="B31" s="179"/>
      <c r="C31" s="178"/>
      <c r="D31" s="178"/>
      <c r="E31" s="178"/>
      <c r="F31" s="178"/>
      <c r="G31" s="178"/>
      <c r="H31" s="178"/>
      <c r="I31" s="178"/>
    </row>
    <row r="32" spans="1:9" ht="48" hidden="1" thickBot="1" thickTop="1">
      <c r="A32" s="259" t="s">
        <v>0</v>
      </c>
      <c r="B32" s="260" t="s">
        <v>10</v>
      </c>
      <c r="C32" s="260" t="s">
        <v>11</v>
      </c>
      <c r="D32" s="260" t="s">
        <v>12</v>
      </c>
      <c r="E32" s="260" t="s">
        <v>25</v>
      </c>
      <c r="F32" s="262" t="s">
        <v>156</v>
      </c>
      <c r="G32" s="262" t="s">
        <v>157</v>
      </c>
      <c r="H32" s="264" t="s">
        <v>1</v>
      </c>
      <c r="I32" s="264" t="s">
        <v>1</v>
      </c>
    </row>
    <row r="33" spans="1:9" ht="23.25" hidden="1">
      <c r="A33" s="183" t="s">
        <v>14</v>
      </c>
      <c r="B33" s="184">
        <f aca="true" t="shared" si="5" ref="B33:G33">B36+B42</f>
        <v>2000121</v>
      </c>
      <c r="C33" s="184">
        <f t="shared" si="5"/>
        <v>2600121</v>
      </c>
      <c r="D33" s="184">
        <f t="shared" si="5"/>
        <v>2520291</v>
      </c>
      <c r="E33" s="184">
        <f t="shared" si="5"/>
        <v>1342212.6600000001</v>
      </c>
      <c r="F33" s="184">
        <f t="shared" si="5"/>
        <v>957096.16</v>
      </c>
      <c r="G33" s="184">
        <f t="shared" si="5"/>
        <v>330474.62</v>
      </c>
      <c r="H33" s="236">
        <f>E33/D33*100</f>
        <v>53.25625731314361</v>
      </c>
      <c r="I33" s="236">
        <f>E33/C33*100</f>
        <v>51.62116147671589</v>
      </c>
    </row>
    <row r="34" spans="1:9" ht="7.5" customHeight="1" hidden="1">
      <c r="A34" s="149"/>
      <c r="B34" s="185"/>
      <c r="C34" s="186"/>
      <c r="D34" s="186"/>
      <c r="E34" s="186"/>
      <c r="F34" s="189"/>
      <c r="G34" s="189"/>
      <c r="H34" s="188"/>
      <c r="I34" s="188"/>
    </row>
    <row r="35" spans="1:9" ht="7.5" customHeight="1" hidden="1">
      <c r="A35" s="149"/>
      <c r="B35" s="185"/>
      <c r="C35" s="189"/>
      <c r="D35" s="189"/>
      <c r="E35" s="189"/>
      <c r="F35" s="189"/>
      <c r="G35" s="189"/>
      <c r="H35" s="191"/>
      <c r="I35" s="191"/>
    </row>
    <row r="36" spans="1:9" ht="23.25" hidden="1">
      <c r="A36" s="192" t="s">
        <v>107</v>
      </c>
      <c r="B36" s="185">
        <f aca="true" t="shared" si="6" ref="B36:G36">SUM(B37:B40)</f>
        <v>1955397</v>
      </c>
      <c r="C36" s="185">
        <f t="shared" si="6"/>
        <v>2562807</v>
      </c>
      <c r="D36" s="185">
        <f t="shared" si="6"/>
        <v>2483919</v>
      </c>
      <c r="E36" s="185">
        <f t="shared" si="6"/>
        <v>1341237.79</v>
      </c>
      <c r="F36" s="185">
        <f t="shared" si="6"/>
        <v>956121.29</v>
      </c>
      <c r="G36" s="185">
        <f t="shared" si="6"/>
        <v>329499.75</v>
      </c>
      <c r="H36" s="164">
        <f>+E36/D36*100</f>
        <v>53.996840879271836</v>
      </c>
      <c r="I36" s="164">
        <f>E36/C36*100</f>
        <v>52.334716972444674</v>
      </c>
    </row>
    <row r="37" spans="1:9" ht="23.25" hidden="1">
      <c r="A37" s="155" t="s">
        <v>108</v>
      </c>
      <c r="B37" s="156">
        <v>563100</v>
      </c>
      <c r="C37" s="194">
        <v>697369</v>
      </c>
      <c r="D37" s="156">
        <v>676016</v>
      </c>
      <c r="E37" s="156">
        <v>514311.59</v>
      </c>
      <c r="F37" s="258">
        <v>363068.81</v>
      </c>
      <c r="G37" s="258">
        <v>141257.55</v>
      </c>
      <c r="H37" s="173">
        <f>+E37/D37*100</f>
        <v>76.07979544862845</v>
      </c>
      <c r="I37" s="164">
        <f>E37/C37*100</f>
        <v>73.75027998089965</v>
      </c>
    </row>
    <row r="38" spans="1:9" ht="23.25" hidden="1">
      <c r="A38" s="155" t="s">
        <v>110</v>
      </c>
      <c r="B38" s="156">
        <v>287299</v>
      </c>
      <c r="C38" s="194">
        <v>185327</v>
      </c>
      <c r="D38" s="156">
        <v>178102</v>
      </c>
      <c r="E38" s="156">
        <v>78873.55</v>
      </c>
      <c r="F38" s="258">
        <v>52857.93</v>
      </c>
      <c r="G38" s="258">
        <v>47546.5</v>
      </c>
      <c r="H38" s="173">
        <f>+E38/D38*100</f>
        <v>44.28560600105558</v>
      </c>
      <c r="I38" s="164">
        <f>E38/C38*100</f>
        <v>42.55912522190506</v>
      </c>
    </row>
    <row r="39" spans="1:9" ht="23.25" hidden="1">
      <c r="A39" s="155" t="s">
        <v>139</v>
      </c>
      <c r="B39" s="156">
        <v>104998</v>
      </c>
      <c r="C39" s="156">
        <v>721041</v>
      </c>
      <c r="D39" s="156">
        <v>719009</v>
      </c>
      <c r="E39" s="156">
        <v>336771.45</v>
      </c>
      <c r="F39" s="258">
        <v>214965.15</v>
      </c>
      <c r="G39" s="258">
        <v>70835.14</v>
      </c>
      <c r="H39" s="173">
        <f>+E39/D39*100</f>
        <v>46.83828018842602</v>
      </c>
      <c r="I39" s="164">
        <f>E39/C39*100</f>
        <v>46.70628299916371</v>
      </c>
    </row>
    <row r="40" spans="1:9" ht="23.25" hidden="1">
      <c r="A40" s="155" t="s">
        <v>141</v>
      </c>
      <c r="B40" s="156">
        <v>1000000</v>
      </c>
      <c r="C40" s="156">
        <v>959070</v>
      </c>
      <c r="D40" s="156">
        <v>910792</v>
      </c>
      <c r="E40" s="156">
        <v>411281.2</v>
      </c>
      <c r="F40" s="258">
        <v>325229.4</v>
      </c>
      <c r="G40" s="258">
        <v>69860.56</v>
      </c>
      <c r="H40" s="173">
        <f>+E40/D40*100</f>
        <v>45.156435278307235</v>
      </c>
      <c r="I40" s="164">
        <f>E40/C40*100</f>
        <v>42.883334897348476</v>
      </c>
    </row>
    <row r="41" spans="1:9" ht="15" customHeight="1" hidden="1">
      <c r="A41" s="155"/>
      <c r="B41" s="156"/>
      <c r="C41" s="156"/>
      <c r="D41" s="156"/>
      <c r="E41" s="156"/>
      <c r="F41" s="258"/>
      <c r="G41" s="258"/>
      <c r="H41" s="173"/>
      <c r="I41" s="173"/>
    </row>
    <row r="42" spans="1:9" ht="23.25" hidden="1">
      <c r="A42" s="196" t="s">
        <v>115</v>
      </c>
      <c r="B42" s="150">
        <f aca="true" t="shared" si="7" ref="B42:G42">SUM(B43)</f>
        <v>44724</v>
      </c>
      <c r="C42" s="150">
        <f t="shared" si="7"/>
        <v>37314</v>
      </c>
      <c r="D42" s="150">
        <f t="shared" si="7"/>
        <v>36372</v>
      </c>
      <c r="E42" s="150">
        <f t="shared" si="7"/>
        <v>974.87</v>
      </c>
      <c r="F42" s="150">
        <f t="shared" si="7"/>
        <v>974.87</v>
      </c>
      <c r="G42" s="150">
        <f t="shared" si="7"/>
        <v>974.87</v>
      </c>
      <c r="H42" s="164">
        <f>+E42/D42*100</f>
        <v>2.6802760365116023</v>
      </c>
      <c r="I42" s="164">
        <f>E42/C42*100</f>
        <v>2.612611888299298</v>
      </c>
    </row>
    <row r="43" spans="1:9" ht="23.25" hidden="1">
      <c r="A43" s="155" t="s">
        <v>111</v>
      </c>
      <c r="B43" s="156">
        <v>44724</v>
      </c>
      <c r="C43" s="194">
        <v>37314</v>
      </c>
      <c r="D43" s="156">
        <v>36372</v>
      </c>
      <c r="E43" s="156">
        <v>974.87</v>
      </c>
      <c r="F43" s="258">
        <v>974.87</v>
      </c>
      <c r="G43" s="258">
        <v>974.87</v>
      </c>
      <c r="H43" s="173">
        <f>+E43/D43*100</f>
        <v>2.6802760365116023</v>
      </c>
      <c r="I43" s="164">
        <f>E43/C43*100</f>
        <v>2.612611888299298</v>
      </c>
    </row>
    <row r="44" spans="1:9" ht="23.25" hidden="1">
      <c r="A44" s="155"/>
      <c r="B44" s="156"/>
      <c r="C44" s="194"/>
      <c r="D44" s="156"/>
      <c r="E44" s="156"/>
      <c r="F44" s="258"/>
      <c r="G44" s="258"/>
      <c r="H44" s="173"/>
      <c r="I44" s="173"/>
    </row>
    <row r="45" spans="1:9" ht="15" customHeight="1" hidden="1">
      <c r="A45" s="386"/>
      <c r="B45" s="386"/>
      <c r="C45" s="386"/>
      <c r="D45" s="386"/>
      <c r="E45" s="386"/>
      <c r="F45" s="386"/>
      <c r="G45" s="386"/>
      <c r="H45" s="386"/>
      <c r="I45" s="2"/>
    </row>
    <row r="46" spans="1:9" ht="15" customHeight="1" hidden="1">
      <c r="A46" s="199"/>
      <c r="B46" s="200"/>
      <c r="C46" s="200"/>
      <c r="D46" s="200"/>
      <c r="E46" s="200"/>
      <c r="F46" s="200"/>
      <c r="G46" s="200"/>
      <c r="H46" s="200"/>
      <c r="I46" s="200"/>
    </row>
    <row r="47" spans="1:9" ht="15" customHeight="1" hidden="1">
      <c r="A47" s="386" t="s">
        <v>158</v>
      </c>
      <c r="B47" s="386"/>
      <c r="C47" s="386"/>
      <c r="D47" s="386"/>
      <c r="E47" s="386"/>
      <c r="F47" s="386"/>
      <c r="G47" s="386"/>
      <c r="H47" s="386"/>
      <c r="I47" s="2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  <row r="73" spans="1:9" ht="15">
      <c r="A73" s="33"/>
      <c r="B73" s="61"/>
      <c r="C73" s="39"/>
      <c r="D73" s="39"/>
      <c r="E73" s="39"/>
      <c r="F73" s="39"/>
      <c r="G73" s="39"/>
      <c r="H73" s="39"/>
      <c r="I73" s="39"/>
    </row>
  </sheetData>
  <sheetProtection formatRows="0" insertColumns="0" insertRows="0" selectLockedCells="1" selectUnlockedCells="1"/>
  <mergeCells count="10">
    <mergeCell ref="A29:H29"/>
    <mergeCell ref="A45:H45"/>
    <mergeCell ref="A47:H47"/>
    <mergeCell ref="A5:I5"/>
    <mergeCell ref="A1:H1"/>
    <mergeCell ref="A2:H2"/>
    <mergeCell ref="A3:H3"/>
    <mergeCell ref="A4:H4"/>
    <mergeCell ref="A14:H14"/>
    <mergeCell ref="A15:H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50" zoomScaleNormal="90" zoomScaleSheetLayoutView="50" workbookViewId="0" topLeftCell="A1">
      <pane xSplit="6" ySplit="8" topLeftCell="G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" sqref="H7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14" width="28.57421875" style="3" customWidth="1"/>
    <col min="15" max="15" width="7.8515625" style="3" customWidth="1"/>
    <col min="16" max="17" width="8.140625" style="3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s="1" customFormat="1" ht="23.25">
      <c r="A4" s="385" t="s">
        <v>165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65">
        <v>8</v>
      </c>
      <c r="J5" s="265">
        <v>9</v>
      </c>
      <c r="K5" s="265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174</v>
      </c>
      <c r="G6" s="260" t="s">
        <v>175</v>
      </c>
      <c r="H6" s="260" t="s">
        <v>168</v>
      </c>
      <c r="I6" s="262" t="s">
        <v>176</v>
      </c>
      <c r="J6" s="262" t="s">
        <v>169</v>
      </c>
      <c r="K6" s="262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1867054</v>
      </c>
      <c r="G7" s="132">
        <f t="shared" si="0"/>
        <v>0</v>
      </c>
      <c r="H7" s="132">
        <f t="shared" si="0"/>
        <v>120565.2</v>
      </c>
      <c r="I7" s="132">
        <f>I9+I11</f>
        <v>21043.43</v>
      </c>
      <c r="J7" s="132">
        <f>J9+J11</f>
        <v>1189030.7</v>
      </c>
      <c r="K7" s="132">
        <f>K9+K11</f>
        <v>10969910.7</v>
      </c>
      <c r="L7" s="132">
        <f>L9+L11</f>
        <v>9780880</v>
      </c>
      <c r="M7" s="132">
        <f t="shared" si="0"/>
        <v>5805</v>
      </c>
      <c r="N7" s="132">
        <f>N9+N11</f>
        <v>114760.2</v>
      </c>
      <c r="O7" s="133">
        <f>+H7/F7*100</f>
        <v>6.457510066661168</v>
      </c>
      <c r="P7" s="133">
        <f>H7/E7*100</f>
        <v>1.0350779803525672</v>
      </c>
      <c r="Q7" s="133">
        <f>M7/I7*100</f>
        <v>27.585807066623648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1174304</v>
      </c>
      <c r="G9" s="138">
        <f t="shared" si="1"/>
        <v>0</v>
      </c>
      <c r="H9" s="138">
        <f t="shared" si="1"/>
        <v>72474.56</v>
      </c>
      <c r="I9" s="138">
        <f t="shared" si="1"/>
        <v>12459.23</v>
      </c>
      <c r="J9" s="138">
        <f t="shared" si="1"/>
        <v>611811.84</v>
      </c>
      <c r="K9" s="138">
        <f t="shared" si="1"/>
        <v>7385341.84</v>
      </c>
      <c r="L9" s="138">
        <f t="shared" si="1"/>
        <v>6773530</v>
      </c>
      <c r="M9" s="138">
        <f t="shared" si="1"/>
        <v>2159</v>
      </c>
      <c r="N9" s="138">
        <f>+N17</f>
        <v>70315.56</v>
      </c>
      <c r="O9" s="139">
        <f>+H9/F9*100</f>
        <v>6.1717034089980105</v>
      </c>
      <c r="P9" s="139">
        <f>H9/E9*100</f>
        <v>0.9118781293117093</v>
      </c>
      <c r="Q9" s="139">
        <f>M9/I9*100</f>
        <v>17.32851869658077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692750</v>
      </c>
      <c r="G11" s="138">
        <f t="shared" si="2"/>
        <v>0</v>
      </c>
      <c r="H11" s="138">
        <f t="shared" si="2"/>
        <v>48090.64</v>
      </c>
      <c r="I11" s="138">
        <f t="shared" si="2"/>
        <v>8584.2</v>
      </c>
      <c r="J11" s="138">
        <f t="shared" si="2"/>
        <v>577218.86</v>
      </c>
      <c r="K11" s="138">
        <f t="shared" si="2"/>
        <v>3584568.86</v>
      </c>
      <c r="L11" s="138">
        <f t="shared" si="2"/>
        <v>3007350</v>
      </c>
      <c r="M11" s="138">
        <f t="shared" si="2"/>
        <v>3646</v>
      </c>
      <c r="N11" s="138">
        <f>+N32</f>
        <v>44444.64</v>
      </c>
      <c r="O11" s="206">
        <f>+H11/F11*100</f>
        <v>6.941990617105738</v>
      </c>
      <c r="P11" s="206">
        <f>H11/E11*100</f>
        <v>1.2997118996783872</v>
      </c>
      <c r="Q11" s="206">
        <f>M11/I11*100</f>
        <v>42.47338132848722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146"/>
      <c r="K12" s="146"/>
      <c r="L12" s="146"/>
      <c r="M12" s="146"/>
      <c r="N12" s="146"/>
      <c r="O12" s="207"/>
      <c r="P12" s="207"/>
      <c r="Q12" s="207"/>
    </row>
    <row r="13" spans="1:15" s="1" customFormat="1" ht="23.25">
      <c r="A13" s="385" t="s">
        <v>163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</row>
    <row r="14" spans="1:15" s="1" customFormat="1" ht="6" customHeight="1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147"/>
      <c r="K15" s="147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</v>
      </c>
      <c r="G16" s="260" t="s">
        <v>167</v>
      </c>
      <c r="H16" s="260" t="s">
        <v>25</v>
      </c>
      <c r="I16" s="262" t="s">
        <v>156</v>
      </c>
      <c r="J16" s="262" t="s">
        <v>169</v>
      </c>
      <c r="K16" s="262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1174304</v>
      </c>
      <c r="G17" s="148">
        <f t="shared" si="3"/>
        <v>0</v>
      </c>
      <c r="H17" s="148">
        <f t="shared" si="3"/>
        <v>72474.56</v>
      </c>
      <c r="I17" s="148">
        <f t="shared" si="3"/>
        <v>12459.23</v>
      </c>
      <c r="J17" s="148">
        <f t="shared" si="3"/>
        <v>611811.84</v>
      </c>
      <c r="K17" s="148">
        <f t="shared" si="3"/>
        <v>7385341.84</v>
      </c>
      <c r="L17" s="148">
        <f t="shared" si="3"/>
        <v>6773530</v>
      </c>
      <c r="M17" s="148">
        <f t="shared" si="3"/>
        <v>2159</v>
      </c>
      <c r="N17" s="148">
        <f>N18+N22</f>
        <v>70315.56</v>
      </c>
      <c r="O17" s="133">
        <f>+H17/F17*100</f>
        <v>6.1717034089980105</v>
      </c>
      <c r="P17" s="133">
        <f>H17/E17*100</f>
        <v>0.9118781293117093</v>
      </c>
      <c r="Q17" s="133">
        <f>M17/I17*100</f>
        <v>17.32851869658077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4481109</v>
      </c>
      <c r="F18" s="151">
        <f>+F20</f>
        <v>640038</v>
      </c>
      <c r="G18" s="151">
        <f>+G20</f>
        <v>0</v>
      </c>
      <c r="H18" s="151">
        <f aca="true" t="shared" si="4" ref="H18:N18">H20</f>
        <v>17083.85</v>
      </c>
      <c r="I18" s="151">
        <f t="shared" si="4"/>
        <v>2983.98</v>
      </c>
      <c r="J18" s="151">
        <f t="shared" si="4"/>
        <v>325690.55</v>
      </c>
      <c r="K18" s="151">
        <f t="shared" si="4"/>
        <v>4166761.55</v>
      </c>
      <c r="L18" s="151">
        <f t="shared" si="4"/>
        <v>3841071</v>
      </c>
      <c r="M18" s="151">
        <f t="shared" si="4"/>
        <v>39</v>
      </c>
      <c r="N18" s="151">
        <f t="shared" si="4"/>
        <v>17044.85</v>
      </c>
      <c r="O18" s="133">
        <f>+H18/F18*100</f>
        <v>2.6691930791609244</v>
      </c>
      <c r="P18" s="133">
        <f>H18/E18*100</f>
        <v>0.38124156319339697</v>
      </c>
      <c r="Q18" s="133">
        <f>M18/I18*100</f>
        <v>1.3069792692980515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4481109</v>
      </c>
      <c r="F19" s="154">
        <f t="shared" si="5"/>
        <v>640038</v>
      </c>
      <c r="G19" s="154">
        <f t="shared" si="5"/>
        <v>0</v>
      </c>
      <c r="H19" s="154">
        <f t="shared" si="5"/>
        <v>17083.85</v>
      </c>
      <c r="I19" s="154">
        <f t="shared" si="5"/>
        <v>2983.98</v>
      </c>
      <c r="J19" s="154">
        <f t="shared" si="5"/>
        <v>325690.55</v>
      </c>
      <c r="K19" s="154">
        <f t="shared" si="5"/>
        <v>4166761.55</v>
      </c>
      <c r="L19" s="154">
        <f t="shared" si="5"/>
        <v>3841071</v>
      </c>
      <c r="M19" s="154">
        <f t="shared" si="5"/>
        <v>39</v>
      </c>
      <c r="N19" s="154">
        <f t="shared" si="5"/>
        <v>17044.85</v>
      </c>
      <c r="O19" s="133">
        <f>+H19/F19*100</f>
        <v>2.6691930791609244</v>
      </c>
      <c r="P19" s="133">
        <f>H19/E19*100</f>
        <v>0.38124156319339697</v>
      </c>
      <c r="Q19" s="133">
        <f>M19/I19*100</f>
        <v>1.3069792692980515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4481109</v>
      </c>
      <c r="F20" s="157">
        <v>640038</v>
      </c>
      <c r="G20" s="157"/>
      <c r="H20" s="157">
        <v>17083.85</v>
      </c>
      <c r="I20" s="195">
        <v>2983.98</v>
      </c>
      <c r="J20" s="195">
        <v>325690.55</v>
      </c>
      <c r="K20" s="195">
        <v>4166761.55</v>
      </c>
      <c r="L20" s="195">
        <v>3841071</v>
      </c>
      <c r="M20" s="195">
        <v>39</v>
      </c>
      <c r="N20" s="195">
        <v>17044.85</v>
      </c>
      <c r="O20" s="133">
        <f>+H20/F20*100</f>
        <v>2.6691930791609244</v>
      </c>
      <c r="P20" s="133">
        <f>H20/E20*100</f>
        <v>0.38124156319339697</v>
      </c>
      <c r="Q20" s="133">
        <f>M20/I20*100</f>
        <v>1.3069792692980515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3466725</v>
      </c>
      <c r="F22" s="163">
        <f t="shared" si="6"/>
        <v>534266</v>
      </c>
      <c r="G22" s="163">
        <f t="shared" si="6"/>
        <v>0</v>
      </c>
      <c r="H22" s="163">
        <f t="shared" si="6"/>
        <v>55390.71</v>
      </c>
      <c r="I22" s="163">
        <f t="shared" si="6"/>
        <v>9475.25</v>
      </c>
      <c r="J22" s="163">
        <f t="shared" si="6"/>
        <v>286121.29</v>
      </c>
      <c r="K22" s="163">
        <f t="shared" si="6"/>
        <v>3218580.2899999996</v>
      </c>
      <c r="L22" s="163">
        <f t="shared" si="6"/>
        <v>2932459</v>
      </c>
      <c r="M22" s="163">
        <f t="shared" si="6"/>
        <v>2120</v>
      </c>
      <c r="N22" s="163">
        <f>N23+N24+N25+N26</f>
        <v>53270.71</v>
      </c>
      <c r="O22" s="133">
        <f>+H22/F22*100</f>
        <v>10.367627735996676</v>
      </c>
      <c r="P22" s="133">
        <f>H22/E22*100</f>
        <v>1.597782056551933</v>
      </c>
      <c r="Q22" s="133">
        <f>M22/I22*100</f>
        <v>22.37407983958207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2708183</v>
      </c>
      <c r="F23" s="167">
        <v>430097</v>
      </c>
      <c r="G23" s="167"/>
      <c r="H23" s="167">
        <v>41685.89</v>
      </c>
      <c r="I23" s="256">
        <v>7843.25</v>
      </c>
      <c r="J23" s="256">
        <v>228087.11</v>
      </c>
      <c r="K23" s="256">
        <v>2506173.11</v>
      </c>
      <c r="L23" s="256">
        <v>2278086</v>
      </c>
      <c r="M23" s="256">
        <v>2120</v>
      </c>
      <c r="N23" s="256">
        <v>39565.89</v>
      </c>
      <c r="O23" s="133">
        <f>+H23/F23*100</f>
        <v>9.692206641757558</v>
      </c>
      <c r="P23" s="133">
        <f>H23/E23*100</f>
        <v>1.5392567636677432</v>
      </c>
      <c r="Q23" s="133">
        <f>M23/I23*100</f>
        <v>27.029611449335416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180132</v>
      </c>
      <c r="F24" s="161">
        <v>26216</v>
      </c>
      <c r="G24" s="161"/>
      <c r="H24" s="161">
        <v>2026.7</v>
      </c>
      <c r="I24" s="255">
        <v>32</v>
      </c>
      <c r="J24" s="255">
        <v>17434.3</v>
      </c>
      <c r="K24" s="255">
        <v>171350.3</v>
      </c>
      <c r="L24" s="255">
        <v>153916</v>
      </c>
      <c r="M24" s="255">
        <v>0</v>
      </c>
      <c r="N24" s="255">
        <v>2026.7</v>
      </c>
      <c r="O24" s="133">
        <f>+H24/F24*100</f>
        <v>7.730775099176077</v>
      </c>
      <c r="P24" s="133">
        <f>H24/E24*100</f>
        <v>1.1251193569160394</v>
      </c>
      <c r="Q24" s="133">
        <f>M24/I24*100</f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320154</v>
      </c>
      <c r="F25" s="157">
        <v>49586</v>
      </c>
      <c r="G25" s="172"/>
      <c r="H25" s="172">
        <v>1350.12</v>
      </c>
      <c r="I25" s="257">
        <v>0</v>
      </c>
      <c r="J25" s="257">
        <v>28765.88</v>
      </c>
      <c r="K25" s="257">
        <v>299333.88</v>
      </c>
      <c r="L25" s="257">
        <v>270568</v>
      </c>
      <c r="M25" s="257">
        <v>0</v>
      </c>
      <c r="N25" s="257">
        <v>1350.12</v>
      </c>
      <c r="O25" s="133">
        <v>87.47</v>
      </c>
      <c r="P25" s="133">
        <f>H25/E25*100</f>
        <v>0.4217095522779662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258256</v>
      </c>
      <c r="F26" s="157">
        <v>28367</v>
      </c>
      <c r="G26" s="157"/>
      <c r="H26" s="157">
        <v>10328</v>
      </c>
      <c r="I26" s="195">
        <v>1600</v>
      </c>
      <c r="J26" s="195">
        <v>11834</v>
      </c>
      <c r="K26" s="195">
        <v>241723</v>
      </c>
      <c r="L26" s="195">
        <v>229889</v>
      </c>
      <c r="M26" s="195">
        <v>0</v>
      </c>
      <c r="N26" s="195">
        <v>10328</v>
      </c>
      <c r="O26" s="133">
        <f>+H26/F26*100</f>
        <v>36.40850283780449</v>
      </c>
      <c r="P26" s="133">
        <f>H26/E26*100</f>
        <v>3.9991326435784647</v>
      </c>
      <c r="Q26" s="133">
        <f>M26/I26*100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85" t="s">
        <v>7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</v>
      </c>
      <c r="G31" s="260" t="s">
        <v>167</v>
      </c>
      <c r="H31" s="260" t="s">
        <v>25</v>
      </c>
      <c r="I31" s="262" t="s">
        <v>156</v>
      </c>
      <c r="J31" s="262" t="s">
        <v>169</v>
      </c>
      <c r="K31" s="262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692750</v>
      </c>
      <c r="G32" s="184">
        <f t="shared" si="7"/>
        <v>0</v>
      </c>
      <c r="H32" s="184">
        <f t="shared" si="7"/>
        <v>48090.64</v>
      </c>
      <c r="I32" s="184">
        <f t="shared" si="7"/>
        <v>8584.2</v>
      </c>
      <c r="J32" s="184">
        <f t="shared" si="7"/>
        <v>577218.86</v>
      </c>
      <c r="K32" s="184">
        <f t="shared" si="7"/>
        <v>3584568.86</v>
      </c>
      <c r="L32" s="184">
        <f t="shared" si="7"/>
        <v>3007350</v>
      </c>
      <c r="M32" s="184">
        <f t="shared" si="7"/>
        <v>3646</v>
      </c>
      <c r="N32" s="184">
        <f>N35+N41</f>
        <v>44444.64</v>
      </c>
      <c r="O32" s="236">
        <f>H32/F32*100</f>
        <v>6.941990617105738</v>
      </c>
      <c r="P32" s="236">
        <f>H32/E32*100</f>
        <v>1.2997118996783872</v>
      </c>
      <c r="Q32" s="236">
        <f>M32/I32*100</f>
        <v>42.47338132848722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3486500</v>
      </c>
      <c r="F35" s="185">
        <f t="shared" si="8"/>
        <v>650030</v>
      </c>
      <c r="G35" s="185">
        <f t="shared" si="8"/>
        <v>0</v>
      </c>
      <c r="H35" s="185">
        <f t="shared" si="8"/>
        <v>38190.64</v>
      </c>
      <c r="I35" s="185">
        <f t="shared" si="8"/>
        <v>8584.2</v>
      </c>
      <c r="J35" s="185">
        <f t="shared" si="8"/>
        <v>544398.86</v>
      </c>
      <c r="K35" s="185">
        <f t="shared" si="8"/>
        <v>3380868.86</v>
      </c>
      <c r="L35" s="185">
        <f t="shared" si="8"/>
        <v>2836470</v>
      </c>
      <c r="M35" s="185">
        <f t="shared" si="8"/>
        <v>3646</v>
      </c>
      <c r="N35" s="185">
        <f>SUM(N36:N39)</f>
        <v>34544.64</v>
      </c>
      <c r="O35" s="164">
        <f>+H35/F35*100</f>
        <v>5.875211913296309</v>
      </c>
      <c r="P35" s="164">
        <f>H35/E35*100</f>
        <v>1.0953862039294422</v>
      </c>
      <c r="Q35" s="164">
        <f>M35/I35*100</f>
        <v>42.47338132848722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1035016</v>
      </c>
      <c r="F36" s="156">
        <v>189567</v>
      </c>
      <c r="G36" s="156"/>
      <c r="H36" s="156">
        <v>2879.9</v>
      </c>
      <c r="I36" s="258">
        <v>0</v>
      </c>
      <c r="J36" s="258">
        <v>162554.1</v>
      </c>
      <c r="K36" s="258">
        <v>1008003.1</v>
      </c>
      <c r="L36" s="258">
        <v>845449</v>
      </c>
      <c r="M36" s="258">
        <v>0</v>
      </c>
      <c r="N36" s="258">
        <v>2879.9</v>
      </c>
      <c r="O36" s="173">
        <f>+H36/F36*100</f>
        <v>1.5191990167064942</v>
      </c>
      <c r="P36" s="164">
        <f>H36/E36*100</f>
        <v>0.27824690632801813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82397</v>
      </c>
      <c r="G37" s="156"/>
      <c r="H37" s="156">
        <v>32494.74</v>
      </c>
      <c r="I37" s="258">
        <v>6015.8</v>
      </c>
      <c r="J37" s="258">
        <v>49790.26</v>
      </c>
      <c r="K37" s="258">
        <v>379377.26</v>
      </c>
      <c r="L37" s="258">
        <v>329587</v>
      </c>
      <c r="M37" s="258">
        <v>2295</v>
      </c>
      <c r="N37" s="258">
        <v>30199.74</v>
      </c>
      <c r="O37" s="173">
        <f>+H37/F37*100</f>
        <v>39.436799883490906</v>
      </c>
      <c r="P37" s="164">
        <f>H37/E37*100</f>
        <v>7.887379121519282</v>
      </c>
      <c r="Q37" s="164">
        <f>M37/I37*100</f>
        <v>38.14953954586256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539500</v>
      </c>
      <c r="F38" s="156">
        <v>104718</v>
      </c>
      <c r="G38" s="156"/>
      <c r="H38" s="156">
        <v>2568.4</v>
      </c>
      <c r="I38" s="258">
        <v>2568.4</v>
      </c>
      <c r="J38" s="258">
        <v>96884.1</v>
      </c>
      <c r="K38" s="258">
        <v>531666.1</v>
      </c>
      <c r="L38" s="258">
        <v>434782</v>
      </c>
      <c r="M38" s="258">
        <v>1351</v>
      </c>
      <c r="N38" s="258">
        <v>1217.4</v>
      </c>
      <c r="O38" s="173">
        <f>+H38/F38*100</f>
        <v>2.452682442369029</v>
      </c>
      <c r="P38" s="164">
        <f>H38/E38*100</f>
        <v>0.4760704355885079</v>
      </c>
      <c r="Q38" s="164">
        <f>M38/I38*100</f>
        <v>52.60084099049992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1500000</v>
      </c>
      <c r="F39" s="156">
        <v>273348</v>
      </c>
      <c r="G39" s="156"/>
      <c r="H39" s="156">
        <v>247.6</v>
      </c>
      <c r="I39" s="258">
        <v>0</v>
      </c>
      <c r="J39" s="258">
        <v>235170.4</v>
      </c>
      <c r="K39" s="258">
        <v>1461822.4</v>
      </c>
      <c r="L39" s="258">
        <v>1226652</v>
      </c>
      <c r="M39" s="258">
        <v>0</v>
      </c>
      <c r="N39" s="258">
        <v>247.6</v>
      </c>
      <c r="O39" s="173">
        <f>+H39/F39*100</f>
        <v>0.09058050543629366</v>
      </c>
      <c r="P39" s="164">
        <f>H39/E39*100</f>
        <v>0.016506666666666666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213600</v>
      </c>
      <c r="F41" s="150">
        <f t="shared" si="9"/>
        <v>42720</v>
      </c>
      <c r="G41" s="150">
        <f t="shared" si="9"/>
        <v>0</v>
      </c>
      <c r="H41" s="150">
        <f t="shared" si="9"/>
        <v>9900</v>
      </c>
      <c r="I41" s="150">
        <f t="shared" si="9"/>
        <v>0</v>
      </c>
      <c r="J41" s="150">
        <f t="shared" si="9"/>
        <v>32820</v>
      </c>
      <c r="K41" s="150">
        <f t="shared" si="9"/>
        <v>203700</v>
      </c>
      <c r="L41" s="150">
        <f t="shared" si="9"/>
        <v>170880</v>
      </c>
      <c r="M41" s="150">
        <f t="shared" si="9"/>
        <v>0</v>
      </c>
      <c r="N41" s="150">
        <f t="shared" si="9"/>
        <v>9900</v>
      </c>
      <c r="O41" s="164">
        <f>+H41/F41*100</f>
        <v>23.174157303370787</v>
      </c>
      <c r="P41" s="164">
        <f>H41/E41*100</f>
        <v>4.634831460674158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213600</v>
      </c>
      <c r="F42" s="156">
        <v>42720</v>
      </c>
      <c r="G42" s="156"/>
      <c r="H42" s="156">
        <v>9900</v>
      </c>
      <c r="I42" s="258">
        <v>0</v>
      </c>
      <c r="J42" s="258">
        <v>32820</v>
      </c>
      <c r="K42" s="258">
        <v>203700</v>
      </c>
      <c r="L42" s="258">
        <v>170880</v>
      </c>
      <c r="M42" s="258">
        <v>0</v>
      </c>
      <c r="N42" s="258">
        <v>9900</v>
      </c>
      <c r="O42" s="173">
        <f>+H42/F42*100</f>
        <v>23.174157303370787</v>
      </c>
      <c r="P42" s="164">
        <f>H42/E42*100</f>
        <v>4.634831460674158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58"/>
      <c r="J43" s="258"/>
      <c r="K43" s="258"/>
      <c r="L43" s="258"/>
      <c r="M43" s="258"/>
      <c r="N43" s="258"/>
      <c r="O43" s="173"/>
      <c r="P43" s="173"/>
      <c r="Q43" s="173"/>
    </row>
    <row r="44" spans="1:17" ht="15" customHeight="1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ht="15" customHeight="1">
      <c r="A46" s="386" t="s">
        <v>166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tabSelected="1" zoomScale="70" zoomScaleNormal="70" workbookViewId="0" topLeftCell="A1">
      <selection activeCell="E45" sqref="E45"/>
    </sheetView>
  </sheetViews>
  <sheetFormatPr defaultColWidth="11.421875" defaultRowHeight="12.75"/>
  <cols>
    <col min="1" max="1" width="76.421875" style="355" customWidth="1"/>
    <col min="2" max="2" width="20.00390625" style="376" customWidth="1"/>
    <col min="3" max="3" width="17.28125" style="376" customWidth="1"/>
    <col min="4" max="4" width="16.140625" style="376" customWidth="1"/>
    <col min="5" max="5" width="19.421875" style="377" customWidth="1"/>
    <col min="6" max="6" width="21.28125" style="377" customWidth="1"/>
    <col min="7" max="7" width="17.7109375" style="377" customWidth="1"/>
    <col min="8" max="8" width="28.57421875" style="377" bestFit="1" customWidth="1"/>
    <col min="9" max="9" width="20.57421875" style="377" customWidth="1"/>
    <col min="10" max="10" width="19.140625" style="378" customWidth="1"/>
    <col min="11" max="11" width="21.57421875" style="377" customWidth="1"/>
    <col min="12" max="12" width="19.57421875" style="377" customWidth="1"/>
    <col min="13" max="13" width="25.00390625" style="377" customWidth="1"/>
    <col min="14" max="15" width="11.421875" style="355" customWidth="1"/>
    <col min="16" max="16" width="14.421875" style="355" bestFit="1" customWidth="1"/>
    <col min="17" max="16384" width="11.421875" style="355" customWidth="1"/>
  </cols>
  <sheetData>
    <row r="1" spans="1:13" s="297" customFormat="1" ht="18">
      <c r="A1" s="391" t="s">
        <v>155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s="297" customFormat="1" ht="18">
      <c r="A2" s="393" t="s">
        <v>119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s="297" customFormat="1" ht="18">
      <c r="A3" s="391" t="s">
        <v>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s="297" customFormat="1" ht="18">
      <c r="A4" s="391" t="s">
        <v>183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</row>
    <row r="5" spans="1:13" s="297" customFormat="1" ht="18.75" thickBo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13" s="297" customFormat="1" ht="76.5" thickBot="1" thickTop="1">
      <c r="A6" s="300" t="s">
        <v>24</v>
      </c>
      <c r="B6" s="301" t="s">
        <v>10</v>
      </c>
      <c r="C6" s="302" t="s">
        <v>172</v>
      </c>
      <c r="D6" s="302" t="s">
        <v>173</v>
      </c>
      <c r="E6" s="302" t="s">
        <v>11</v>
      </c>
      <c r="F6" s="301" t="s">
        <v>122</v>
      </c>
      <c r="G6" s="301" t="s">
        <v>175</v>
      </c>
      <c r="H6" s="301" t="s">
        <v>168</v>
      </c>
      <c r="I6" s="303" t="s">
        <v>169</v>
      </c>
      <c r="J6" s="303" t="s">
        <v>177</v>
      </c>
      <c r="K6" s="303" t="s">
        <v>170</v>
      </c>
      <c r="L6" s="303" t="s">
        <v>157</v>
      </c>
      <c r="M6" s="303" t="s">
        <v>171</v>
      </c>
    </row>
    <row r="7" spans="1:13" s="297" customFormat="1" ht="19.5" thickTop="1">
      <c r="A7" s="304" t="s">
        <v>2</v>
      </c>
      <c r="B7" s="305">
        <f aca="true" t="shared" si="0" ref="B7:L7">B9+B11</f>
        <v>11647934</v>
      </c>
      <c r="C7" s="305">
        <f t="shared" si="0"/>
        <v>0</v>
      </c>
      <c r="D7" s="305">
        <f t="shared" si="0"/>
        <v>0</v>
      </c>
      <c r="E7" s="305">
        <f t="shared" si="0"/>
        <v>12375414</v>
      </c>
      <c r="F7" s="305">
        <f t="shared" si="0"/>
        <v>12277126</v>
      </c>
      <c r="G7" s="305">
        <f t="shared" si="0"/>
        <v>519207.52</v>
      </c>
      <c r="H7" s="305">
        <f t="shared" si="0"/>
        <v>10476083.22</v>
      </c>
      <c r="I7" s="305">
        <f>I9+I11</f>
        <v>1801042.78</v>
      </c>
      <c r="J7" s="305">
        <f>J9+J11</f>
        <v>1899330.78</v>
      </c>
      <c r="K7" s="305">
        <f>K9+K11</f>
        <v>98288</v>
      </c>
      <c r="L7" s="305">
        <f t="shared" si="0"/>
        <v>5571707.25</v>
      </c>
      <c r="M7" s="305">
        <f>M9+M11</f>
        <v>4904375.97</v>
      </c>
    </row>
    <row r="8" spans="1:13" s="297" customFormat="1" ht="7.5" customHeight="1">
      <c r="A8" s="306"/>
      <c r="B8" s="307"/>
      <c r="C8" s="308"/>
      <c r="D8" s="308"/>
      <c r="E8" s="309"/>
      <c r="F8" s="309"/>
      <c r="G8" s="309"/>
      <c r="H8" s="309"/>
      <c r="I8" s="309"/>
      <c r="J8" s="309"/>
      <c r="K8" s="309"/>
      <c r="L8" s="309"/>
      <c r="M8" s="309"/>
    </row>
    <row r="9" spans="1:13" s="297" customFormat="1" ht="18">
      <c r="A9" s="310" t="s">
        <v>8</v>
      </c>
      <c r="B9" s="311">
        <f aca="true" t="shared" si="1" ref="B9:L9">+B17</f>
        <v>7947834</v>
      </c>
      <c r="C9" s="311">
        <f t="shared" si="1"/>
        <v>0</v>
      </c>
      <c r="D9" s="311">
        <f t="shared" si="1"/>
        <v>0</v>
      </c>
      <c r="E9" s="311">
        <f t="shared" si="1"/>
        <v>8226273</v>
      </c>
      <c r="F9" s="311">
        <f t="shared" si="1"/>
        <v>8140691</v>
      </c>
      <c r="G9" s="311">
        <f t="shared" si="1"/>
        <v>519207.52</v>
      </c>
      <c r="H9" s="311">
        <f t="shared" si="1"/>
        <v>6793385.69</v>
      </c>
      <c r="I9" s="311">
        <f t="shared" si="1"/>
        <v>1347305.31</v>
      </c>
      <c r="J9" s="311">
        <f t="shared" si="1"/>
        <v>1432887.31</v>
      </c>
      <c r="K9" s="311">
        <f t="shared" si="1"/>
        <v>85582</v>
      </c>
      <c r="L9" s="311">
        <f t="shared" si="1"/>
        <v>3621713.8899999997</v>
      </c>
      <c r="M9" s="311">
        <f>+M17</f>
        <v>3171671.8</v>
      </c>
    </row>
    <row r="10" spans="1:13" s="297" customFormat="1" ht="15" customHeight="1">
      <c r="A10" s="312"/>
      <c r="B10" s="313"/>
      <c r="C10" s="313"/>
      <c r="D10" s="313"/>
      <c r="E10" s="313"/>
      <c r="F10" s="313"/>
      <c r="G10" s="313"/>
      <c r="H10" s="313"/>
      <c r="I10" s="314"/>
      <c r="J10" s="314"/>
      <c r="K10" s="314"/>
      <c r="L10" s="314"/>
      <c r="M10" s="314"/>
    </row>
    <row r="11" spans="1:13" s="297" customFormat="1" ht="18">
      <c r="A11" s="310" t="s">
        <v>9</v>
      </c>
      <c r="B11" s="311">
        <f aca="true" t="shared" si="2" ref="B11:L11">+B32</f>
        <v>3700100</v>
      </c>
      <c r="C11" s="311">
        <f t="shared" si="2"/>
        <v>0</v>
      </c>
      <c r="D11" s="311">
        <f t="shared" si="2"/>
        <v>0</v>
      </c>
      <c r="E11" s="311">
        <f t="shared" si="2"/>
        <v>4149141</v>
      </c>
      <c r="F11" s="311">
        <f t="shared" si="2"/>
        <v>4136435</v>
      </c>
      <c r="G11" s="311">
        <f t="shared" si="2"/>
        <v>0</v>
      </c>
      <c r="H11" s="311">
        <f t="shared" si="2"/>
        <v>3682697.53</v>
      </c>
      <c r="I11" s="311">
        <f t="shared" si="2"/>
        <v>453737.47000000003</v>
      </c>
      <c r="J11" s="311">
        <f t="shared" si="2"/>
        <v>466443.47000000003</v>
      </c>
      <c r="K11" s="311">
        <f t="shared" si="2"/>
        <v>12706</v>
      </c>
      <c r="L11" s="311">
        <f t="shared" si="2"/>
        <v>1949993.36</v>
      </c>
      <c r="M11" s="311">
        <f>+M32</f>
        <v>1732704.1700000002</v>
      </c>
    </row>
    <row r="12" spans="1:13" s="297" customFormat="1" ht="6" customHeight="1">
      <c r="A12" s="315"/>
      <c r="B12" s="316"/>
      <c r="C12" s="316"/>
      <c r="D12" s="316"/>
      <c r="E12" s="315"/>
      <c r="F12" s="315"/>
      <c r="G12" s="315"/>
      <c r="H12" s="315"/>
      <c r="I12" s="317"/>
      <c r="J12" s="318"/>
      <c r="K12" s="317"/>
      <c r="L12" s="317"/>
      <c r="M12" s="317"/>
    </row>
    <row r="13" spans="1:13" s="297" customFormat="1" ht="18">
      <c r="A13" s="391" t="s">
        <v>163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</row>
    <row r="14" spans="1:13" s="297" customFormat="1" ht="6" customHeight="1">
      <c r="A14" s="394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</row>
    <row r="15" spans="1:13" s="297" customFormat="1" ht="6" customHeight="1" thickBot="1">
      <c r="A15" s="319"/>
      <c r="B15" s="319"/>
      <c r="C15" s="319"/>
      <c r="D15" s="319"/>
      <c r="E15" s="319"/>
      <c r="F15" s="319"/>
      <c r="G15" s="319"/>
      <c r="H15" s="320"/>
      <c r="I15" s="320"/>
      <c r="J15" s="321"/>
      <c r="K15" s="320"/>
      <c r="L15" s="320"/>
      <c r="M15" s="320"/>
    </row>
    <row r="16" spans="1:13" s="297" customFormat="1" ht="57.75" thickBot="1" thickTop="1">
      <c r="A16" s="300" t="s">
        <v>24</v>
      </c>
      <c r="B16" s="301" t="s">
        <v>10</v>
      </c>
      <c r="C16" s="302" t="s">
        <v>172</v>
      </c>
      <c r="D16" s="302" t="s">
        <v>173</v>
      </c>
      <c r="E16" s="302" t="s">
        <v>11</v>
      </c>
      <c r="F16" s="301" t="s">
        <v>122</v>
      </c>
      <c r="G16" s="301" t="s">
        <v>167</v>
      </c>
      <c r="H16" s="301" t="s">
        <v>168</v>
      </c>
      <c r="I16" s="303" t="s">
        <v>169</v>
      </c>
      <c r="J16" s="303" t="s">
        <v>177</v>
      </c>
      <c r="K16" s="303" t="s">
        <v>170</v>
      </c>
      <c r="L16" s="303" t="s">
        <v>157</v>
      </c>
      <c r="M16" s="303" t="s">
        <v>171</v>
      </c>
    </row>
    <row r="17" spans="1:16" s="297" customFormat="1" ht="19.5" thickTop="1">
      <c r="A17" s="304" t="s">
        <v>13</v>
      </c>
      <c r="B17" s="322">
        <f aca="true" t="shared" si="3" ref="B17:L17">B18+B22</f>
        <v>7947834</v>
      </c>
      <c r="C17" s="322">
        <f t="shared" si="3"/>
        <v>0</v>
      </c>
      <c r="D17" s="322">
        <f t="shared" si="3"/>
        <v>0</v>
      </c>
      <c r="E17" s="322">
        <f t="shared" si="3"/>
        <v>8226273</v>
      </c>
      <c r="F17" s="322">
        <f t="shared" si="3"/>
        <v>8140691</v>
      </c>
      <c r="G17" s="322">
        <f t="shared" si="3"/>
        <v>519207.52</v>
      </c>
      <c r="H17" s="322">
        <f t="shared" si="3"/>
        <v>6793385.69</v>
      </c>
      <c r="I17" s="322">
        <f t="shared" si="3"/>
        <v>1347305.31</v>
      </c>
      <c r="J17" s="322">
        <f t="shared" si="3"/>
        <v>1432887.31</v>
      </c>
      <c r="K17" s="322">
        <f t="shared" si="3"/>
        <v>85582</v>
      </c>
      <c r="L17" s="322">
        <f t="shared" si="3"/>
        <v>3621713.8899999997</v>
      </c>
      <c r="M17" s="322">
        <f>M18+M22</f>
        <v>3171671.8</v>
      </c>
      <c r="P17" s="323"/>
    </row>
    <row r="18" spans="1:26" s="328" customFormat="1" ht="18">
      <c r="A18" s="324" t="s">
        <v>33</v>
      </c>
      <c r="B18" s="325">
        <f>+B19</f>
        <v>4463200</v>
      </c>
      <c r="C18" s="325">
        <f>+C19</f>
        <v>0</v>
      </c>
      <c r="D18" s="325">
        <f>+D19</f>
        <v>0</v>
      </c>
      <c r="E18" s="326">
        <f>+E20</f>
        <v>4670259</v>
      </c>
      <c r="F18" s="326">
        <f>+F20</f>
        <v>4603554</v>
      </c>
      <c r="G18" s="326">
        <f>+G20</f>
        <v>519207.52</v>
      </c>
      <c r="H18" s="326">
        <f aca="true" t="shared" si="4" ref="H18:M18">H20</f>
        <v>3770387.7</v>
      </c>
      <c r="I18" s="326">
        <f t="shared" si="4"/>
        <v>833166.3</v>
      </c>
      <c r="J18" s="326">
        <f t="shared" si="4"/>
        <v>899871.3</v>
      </c>
      <c r="K18" s="326">
        <f t="shared" si="4"/>
        <v>66705</v>
      </c>
      <c r="L18" s="326">
        <f t="shared" si="4"/>
        <v>2031352.92</v>
      </c>
      <c r="M18" s="326">
        <f t="shared" si="4"/>
        <v>1739034.78</v>
      </c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</row>
    <row r="19" spans="1:26" s="328" customFormat="1" ht="18">
      <c r="A19" s="329" t="s">
        <v>3</v>
      </c>
      <c r="B19" s="330">
        <f>SUM(B20:B20)</f>
        <v>4463200</v>
      </c>
      <c r="C19" s="330">
        <f>SUM(C20:C20)</f>
        <v>0</v>
      </c>
      <c r="D19" s="330">
        <f>SUM(D20:D20)</f>
        <v>0</v>
      </c>
      <c r="E19" s="331">
        <f aca="true" t="shared" si="5" ref="E19:M19">SUM(E20)</f>
        <v>4670259</v>
      </c>
      <c r="F19" s="331">
        <f t="shared" si="5"/>
        <v>4603554</v>
      </c>
      <c r="G19" s="331">
        <f t="shared" si="5"/>
        <v>519207.52</v>
      </c>
      <c r="H19" s="331">
        <f t="shared" si="5"/>
        <v>3770387.7</v>
      </c>
      <c r="I19" s="331">
        <f t="shared" si="5"/>
        <v>833166.3</v>
      </c>
      <c r="J19" s="331">
        <f t="shared" si="5"/>
        <v>899871.3</v>
      </c>
      <c r="K19" s="331">
        <f t="shared" si="5"/>
        <v>66705</v>
      </c>
      <c r="L19" s="331">
        <f t="shared" si="5"/>
        <v>2031352.92</v>
      </c>
      <c r="M19" s="331">
        <f t="shared" si="5"/>
        <v>1739034.78</v>
      </c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</row>
    <row r="20" spans="1:26" s="337" customFormat="1" ht="18.75">
      <c r="A20" s="332" t="s">
        <v>34</v>
      </c>
      <c r="B20" s="333">
        <v>4463200</v>
      </c>
      <c r="C20" s="333">
        <v>0</v>
      </c>
      <c r="D20" s="333">
        <v>0</v>
      </c>
      <c r="E20" s="334">
        <v>4670259</v>
      </c>
      <c r="F20" s="334">
        <v>4603554</v>
      </c>
      <c r="G20" s="334">
        <v>519207.52</v>
      </c>
      <c r="H20" s="334">
        <v>3770387.7</v>
      </c>
      <c r="I20" s="335">
        <v>833166.3</v>
      </c>
      <c r="J20" s="335">
        <f>SUM(I20+K20)</f>
        <v>899871.3</v>
      </c>
      <c r="K20" s="335">
        <v>66705</v>
      </c>
      <c r="L20" s="335">
        <v>2031352.92</v>
      </c>
      <c r="M20" s="335">
        <v>1739034.78</v>
      </c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</row>
    <row r="21" spans="1:26" s="337" customFormat="1" ht="15" customHeight="1">
      <c r="A21" s="338"/>
      <c r="B21" s="339"/>
      <c r="C21" s="339"/>
      <c r="D21" s="339"/>
      <c r="E21" s="340"/>
      <c r="F21" s="340"/>
      <c r="G21" s="340"/>
      <c r="H21" s="340"/>
      <c r="I21" s="341"/>
      <c r="J21" s="341"/>
      <c r="K21" s="341"/>
      <c r="L21" s="341"/>
      <c r="M21" s="341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</row>
    <row r="22" spans="1:26" s="328" customFormat="1" ht="18">
      <c r="A22" s="324" t="s">
        <v>102</v>
      </c>
      <c r="B22" s="342">
        <f aca="true" t="shared" si="6" ref="B22:L22">B23+B24+B25+B26</f>
        <v>3484634</v>
      </c>
      <c r="C22" s="342">
        <f t="shared" si="6"/>
        <v>0</v>
      </c>
      <c r="D22" s="342">
        <f t="shared" si="6"/>
        <v>0</v>
      </c>
      <c r="E22" s="342">
        <f t="shared" si="6"/>
        <v>3556014</v>
      </c>
      <c r="F22" s="342">
        <f t="shared" si="6"/>
        <v>3537137</v>
      </c>
      <c r="G22" s="342">
        <f t="shared" si="6"/>
        <v>0</v>
      </c>
      <c r="H22" s="326">
        <f t="shared" si="6"/>
        <v>3022997.99</v>
      </c>
      <c r="I22" s="342">
        <f t="shared" si="6"/>
        <v>514139.00999999995</v>
      </c>
      <c r="J22" s="326">
        <f t="shared" si="6"/>
        <v>533016.01</v>
      </c>
      <c r="K22" s="342">
        <f t="shared" si="6"/>
        <v>18877</v>
      </c>
      <c r="L22" s="342">
        <f t="shared" si="6"/>
        <v>1590360.97</v>
      </c>
      <c r="M22" s="342">
        <f>M23+M24+M25+M26</f>
        <v>1432637.02</v>
      </c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</row>
    <row r="23" spans="1:26" s="328" customFormat="1" ht="18">
      <c r="A23" s="343" t="s">
        <v>103</v>
      </c>
      <c r="B23" s="344">
        <v>2707484</v>
      </c>
      <c r="C23" s="344">
        <v>0</v>
      </c>
      <c r="D23" s="344">
        <v>0</v>
      </c>
      <c r="E23" s="345">
        <v>2670992</v>
      </c>
      <c r="F23" s="345">
        <v>2655383</v>
      </c>
      <c r="G23" s="345">
        <v>0</v>
      </c>
      <c r="H23" s="340">
        <v>2333458.14</v>
      </c>
      <c r="I23" s="346">
        <v>321924.86</v>
      </c>
      <c r="J23" s="341">
        <f>SUM(I23+K23)</f>
        <v>337533.86</v>
      </c>
      <c r="K23" s="346">
        <v>15609</v>
      </c>
      <c r="L23" s="346">
        <v>1246059.1</v>
      </c>
      <c r="M23" s="346">
        <v>1087399.04</v>
      </c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</row>
    <row r="24" spans="1:26" s="328" customFormat="1" ht="18">
      <c r="A24" s="343" t="s">
        <v>104</v>
      </c>
      <c r="B24" s="339">
        <v>182830</v>
      </c>
      <c r="C24" s="339">
        <v>0</v>
      </c>
      <c r="D24" s="339">
        <v>0</v>
      </c>
      <c r="E24" s="340">
        <v>247185</v>
      </c>
      <c r="F24" s="340">
        <v>246459</v>
      </c>
      <c r="G24" s="340">
        <v>0</v>
      </c>
      <c r="H24" s="340">
        <v>196764.52</v>
      </c>
      <c r="I24" s="341">
        <v>49694.48</v>
      </c>
      <c r="J24" s="341">
        <f>SUM(I24+K24)</f>
        <v>50420.48</v>
      </c>
      <c r="K24" s="341">
        <v>726</v>
      </c>
      <c r="L24" s="341">
        <v>97620.58</v>
      </c>
      <c r="M24" s="341">
        <v>99143.94</v>
      </c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</row>
    <row r="25" spans="1:26" s="337" customFormat="1" ht="18.75">
      <c r="A25" s="343" t="s">
        <v>105</v>
      </c>
      <c r="B25" s="347">
        <v>320954</v>
      </c>
      <c r="C25" s="347">
        <v>0</v>
      </c>
      <c r="D25" s="347">
        <v>0</v>
      </c>
      <c r="E25" s="334">
        <v>365900</v>
      </c>
      <c r="F25" s="334">
        <v>363903</v>
      </c>
      <c r="G25" s="348">
        <v>0</v>
      </c>
      <c r="H25" s="348">
        <v>272681.62</v>
      </c>
      <c r="I25" s="349">
        <v>91221.38</v>
      </c>
      <c r="J25" s="341">
        <f>SUM(I25+K25)</f>
        <v>93218.38</v>
      </c>
      <c r="K25" s="349">
        <v>1997</v>
      </c>
      <c r="L25" s="349">
        <v>118024.15</v>
      </c>
      <c r="M25" s="349">
        <v>154657.47</v>
      </c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</row>
    <row r="26" spans="1:26" s="337" customFormat="1" ht="18.75">
      <c r="A26" s="350" t="s">
        <v>106</v>
      </c>
      <c r="B26" s="333">
        <v>273366</v>
      </c>
      <c r="C26" s="333">
        <v>0</v>
      </c>
      <c r="D26" s="333">
        <v>0</v>
      </c>
      <c r="E26" s="334">
        <v>271937</v>
      </c>
      <c r="F26" s="334">
        <v>271392</v>
      </c>
      <c r="G26" s="334">
        <v>0</v>
      </c>
      <c r="H26" s="334">
        <v>220093.71</v>
      </c>
      <c r="I26" s="335">
        <v>51298.29</v>
      </c>
      <c r="J26" s="341">
        <f>SUM(I26+K26)</f>
        <v>51843.29</v>
      </c>
      <c r="K26" s="335">
        <v>545</v>
      </c>
      <c r="L26" s="335">
        <v>128657.14</v>
      </c>
      <c r="M26" s="335">
        <v>91436.57</v>
      </c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</row>
    <row r="27" spans="1:26" ht="6" customHeight="1">
      <c r="A27" s="351"/>
      <c r="B27" s="352"/>
      <c r="C27" s="352"/>
      <c r="D27" s="352"/>
      <c r="E27" s="353"/>
      <c r="F27" s="353"/>
      <c r="G27" s="353"/>
      <c r="H27" s="353"/>
      <c r="I27" s="353"/>
      <c r="J27" s="354"/>
      <c r="K27" s="353"/>
      <c r="L27" s="353"/>
      <c r="M27" s="353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</row>
    <row r="28" spans="1:13" ht="28.5" customHeight="1">
      <c r="A28" s="391" t="s">
        <v>7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</row>
    <row r="29" spans="2:13" ht="6" customHeight="1">
      <c r="B29" s="356"/>
      <c r="C29" s="356"/>
      <c r="D29" s="356"/>
      <c r="E29" s="355"/>
      <c r="F29" s="355"/>
      <c r="G29" s="355"/>
      <c r="H29" s="355"/>
      <c r="I29" s="355"/>
      <c r="J29" s="357"/>
      <c r="K29" s="355"/>
      <c r="L29" s="355"/>
      <c r="M29" s="355"/>
    </row>
    <row r="30" spans="2:13" ht="6" customHeight="1" thickBot="1">
      <c r="B30" s="356"/>
      <c r="C30" s="356"/>
      <c r="D30" s="356"/>
      <c r="E30" s="355"/>
      <c r="F30" s="355"/>
      <c r="G30" s="355"/>
      <c r="H30" s="355"/>
      <c r="I30" s="355"/>
      <c r="J30" s="357"/>
      <c r="K30" s="355"/>
      <c r="L30" s="355"/>
      <c r="M30" s="355"/>
    </row>
    <row r="31" spans="1:13" ht="57.75" thickBot="1" thickTop="1">
      <c r="A31" s="300" t="s">
        <v>0</v>
      </c>
      <c r="B31" s="358" t="s">
        <v>10</v>
      </c>
      <c r="C31" s="302" t="s">
        <v>172</v>
      </c>
      <c r="D31" s="302" t="s">
        <v>173</v>
      </c>
      <c r="E31" s="301" t="s">
        <v>11</v>
      </c>
      <c r="F31" s="301" t="s">
        <v>122</v>
      </c>
      <c r="G31" s="301" t="s">
        <v>167</v>
      </c>
      <c r="H31" s="301" t="s">
        <v>168</v>
      </c>
      <c r="I31" s="303" t="s">
        <v>169</v>
      </c>
      <c r="J31" s="303" t="s">
        <v>177</v>
      </c>
      <c r="K31" s="303" t="s">
        <v>170</v>
      </c>
      <c r="L31" s="303" t="s">
        <v>157</v>
      </c>
      <c r="M31" s="303" t="s">
        <v>171</v>
      </c>
    </row>
    <row r="32" spans="1:13" ht="19.5" thickTop="1">
      <c r="A32" s="359" t="s">
        <v>14</v>
      </c>
      <c r="B32" s="360">
        <f aca="true" t="shared" si="7" ref="B32:L32">B35+B41</f>
        <v>3700100</v>
      </c>
      <c r="C32" s="360">
        <f t="shared" si="7"/>
        <v>0</v>
      </c>
      <c r="D32" s="361">
        <f t="shared" si="7"/>
        <v>0</v>
      </c>
      <c r="E32" s="361">
        <f t="shared" si="7"/>
        <v>4149141</v>
      </c>
      <c r="F32" s="361">
        <f t="shared" si="7"/>
        <v>4136435</v>
      </c>
      <c r="G32" s="361">
        <f t="shared" si="7"/>
        <v>0</v>
      </c>
      <c r="H32" s="361">
        <f t="shared" si="7"/>
        <v>3682697.53</v>
      </c>
      <c r="I32" s="361">
        <f t="shared" si="7"/>
        <v>453737.47000000003</v>
      </c>
      <c r="J32" s="361">
        <f t="shared" si="7"/>
        <v>466443.47000000003</v>
      </c>
      <c r="K32" s="361">
        <f t="shared" si="7"/>
        <v>12706</v>
      </c>
      <c r="L32" s="361">
        <f t="shared" si="7"/>
        <v>1949993.36</v>
      </c>
      <c r="M32" s="361">
        <f>M35+M41</f>
        <v>1732704.1700000002</v>
      </c>
    </row>
    <row r="33" spans="1:13" ht="7.5" customHeight="1">
      <c r="A33" s="362"/>
      <c r="B33" s="363"/>
      <c r="C33" s="363"/>
      <c r="D33" s="363"/>
      <c r="E33" s="364"/>
      <c r="F33" s="364"/>
      <c r="G33" s="364"/>
      <c r="H33" s="364"/>
      <c r="I33" s="363"/>
      <c r="J33" s="363"/>
      <c r="K33" s="363"/>
      <c r="L33" s="363"/>
      <c r="M33" s="363"/>
    </row>
    <row r="34" spans="1:13" ht="7.5" customHeight="1">
      <c r="A34" s="365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</row>
    <row r="35" spans="1:13" ht="18">
      <c r="A35" s="366" t="s">
        <v>107</v>
      </c>
      <c r="B35" s="367">
        <f aca="true" t="shared" si="8" ref="B35:L35">SUM(B36:B39)</f>
        <v>3486500</v>
      </c>
      <c r="C35" s="368">
        <f t="shared" si="8"/>
        <v>0</v>
      </c>
      <c r="D35" s="368">
        <f t="shared" si="8"/>
        <v>0</v>
      </c>
      <c r="E35" s="368">
        <f t="shared" si="8"/>
        <v>3837188</v>
      </c>
      <c r="F35" s="368">
        <f t="shared" si="8"/>
        <v>3824482</v>
      </c>
      <c r="G35" s="368">
        <f t="shared" si="8"/>
        <v>0</v>
      </c>
      <c r="H35" s="368">
        <f t="shared" si="8"/>
        <v>3373789.2399999998</v>
      </c>
      <c r="I35" s="368">
        <f t="shared" si="8"/>
        <v>450692.76</v>
      </c>
      <c r="J35" s="368">
        <f t="shared" si="8"/>
        <v>463398.76</v>
      </c>
      <c r="K35" s="368">
        <f t="shared" si="8"/>
        <v>12706</v>
      </c>
      <c r="L35" s="368">
        <f t="shared" si="8"/>
        <v>1698087.55</v>
      </c>
      <c r="M35" s="368">
        <f>SUM(M36:M39)</f>
        <v>1675701.6900000002</v>
      </c>
    </row>
    <row r="36" spans="1:13" ht="18.75">
      <c r="A36" s="332" t="s">
        <v>108</v>
      </c>
      <c r="B36" s="333">
        <v>1035016</v>
      </c>
      <c r="C36" s="369">
        <v>0</v>
      </c>
      <c r="D36" s="369">
        <v>0</v>
      </c>
      <c r="E36" s="369">
        <v>1235281</v>
      </c>
      <c r="F36" s="333">
        <v>1230017</v>
      </c>
      <c r="G36" s="333"/>
      <c r="H36" s="333">
        <v>1098338.13</v>
      </c>
      <c r="I36" s="370">
        <v>131678.87</v>
      </c>
      <c r="J36" s="370">
        <f>I36+K36</f>
        <v>136942.87</v>
      </c>
      <c r="K36" s="370">
        <v>5264</v>
      </c>
      <c r="L36" s="370">
        <v>472059.98</v>
      </c>
      <c r="M36" s="335">
        <v>626278.15</v>
      </c>
    </row>
    <row r="37" spans="1:13" ht="18.75">
      <c r="A37" s="332" t="s">
        <v>110</v>
      </c>
      <c r="B37" s="333">
        <v>411984</v>
      </c>
      <c r="C37" s="369">
        <v>0</v>
      </c>
      <c r="D37" s="369">
        <v>0</v>
      </c>
      <c r="E37" s="369">
        <v>814950</v>
      </c>
      <c r="F37" s="333">
        <v>814950</v>
      </c>
      <c r="G37" s="333"/>
      <c r="H37" s="333">
        <v>727918</v>
      </c>
      <c r="I37" s="370">
        <v>87032</v>
      </c>
      <c r="J37" s="370">
        <f>I37+K37</f>
        <v>87032</v>
      </c>
      <c r="K37" s="370">
        <v>0</v>
      </c>
      <c r="L37" s="370">
        <v>403752.11</v>
      </c>
      <c r="M37" s="335">
        <v>324165.89</v>
      </c>
    </row>
    <row r="38" spans="1:13" ht="18.75">
      <c r="A38" s="332" t="s">
        <v>139</v>
      </c>
      <c r="B38" s="333">
        <v>539500</v>
      </c>
      <c r="C38" s="333">
        <v>0</v>
      </c>
      <c r="D38" s="333">
        <v>0</v>
      </c>
      <c r="E38" s="333">
        <v>783022</v>
      </c>
      <c r="F38" s="333">
        <v>782477</v>
      </c>
      <c r="G38" s="333"/>
      <c r="H38" s="333">
        <v>742247.01</v>
      </c>
      <c r="I38" s="370">
        <v>40229.99</v>
      </c>
      <c r="J38" s="370">
        <f>I38+K38</f>
        <v>40774.99</v>
      </c>
      <c r="K38" s="370">
        <v>545</v>
      </c>
      <c r="L38" s="370">
        <v>369679.92</v>
      </c>
      <c r="M38" s="335">
        <v>372567.09</v>
      </c>
    </row>
    <row r="39" spans="1:13" ht="18.75">
      <c r="A39" s="332" t="s">
        <v>141</v>
      </c>
      <c r="B39" s="333">
        <v>1500000</v>
      </c>
      <c r="C39" s="333">
        <v>0</v>
      </c>
      <c r="D39" s="333">
        <v>0</v>
      </c>
      <c r="E39" s="333">
        <v>1003935</v>
      </c>
      <c r="F39" s="333">
        <v>997038</v>
      </c>
      <c r="G39" s="333"/>
      <c r="H39" s="333">
        <v>805286.1</v>
      </c>
      <c r="I39" s="370">
        <v>191751.9</v>
      </c>
      <c r="J39" s="370">
        <f>I39+K39</f>
        <v>198648.9</v>
      </c>
      <c r="K39" s="370">
        <v>6897</v>
      </c>
      <c r="L39" s="370">
        <v>452595.54</v>
      </c>
      <c r="M39" s="335">
        <v>352690.56</v>
      </c>
    </row>
    <row r="40" spans="1:13" ht="15" customHeight="1">
      <c r="A40" s="332"/>
      <c r="B40" s="333"/>
      <c r="C40" s="333"/>
      <c r="D40" s="333"/>
      <c r="E40" s="333"/>
      <c r="F40" s="333"/>
      <c r="G40" s="333"/>
      <c r="H40" s="333"/>
      <c r="I40" s="370"/>
      <c r="J40" s="370"/>
      <c r="K40" s="370"/>
      <c r="L40" s="370"/>
      <c r="M40" s="335"/>
    </row>
    <row r="41" spans="1:13" ht="18">
      <c r="A41" s="371" t="s">
        <v>115</v>
      </c>
      <c r="B41" s="325">
        <f aca="true" t="shared" si="9" ref="B41:M41">SUM(B42)</f>
        <v>213600</v>
      </c>
      <c r="C41" s="325">
        <f t="shared" si="9"/>
        <v>0</v>
      </c>
      <c r="D41" s="325"/>
      <c r="E41" s="325">
        <f t="shared" si="9"/>
        <v>311953</v>
      </c>
      <c r="F41" s="325">
        <f t="shared" si="9"/>
        <v>311953</v>
      </c>
      <c r="G41" s="325">
        <f t="shared" si="9"/>
        <v>0</v>
      </c>
      <c r="H41" s="325">
        <f t="shared" si="9"/>
        <v>308908.29</v>
      </c>
      <c r="I41" s="325">
        <f t="shared" si="9"/>
        <v>3044.71</v>
      </c>
      <c r="J41" s="325">
        <f t="shared" si="9"/>
        <v>3044.71</v>
      </c>
      <c r="K41" s="325">
        <f t="shared" si="9"/>
        <v>0</v>
      </c>
      <c r="L41" s="325">
        <f t="shared" si="9"/>
        <v>251905.81</v>
      </c>
      <c r="M41" s="326">
        <f t="shared" si="9"/>
        <v>57002.48</v>
      </c>
    </row>
    <row r="42" spans="1:13" ht="18.75">
      <c r="A42" s="332" t="s">
        <v>111</v>
      </c>
      <c r="B42" s="333">
        <v>213600</v>
      </c>
      <c r="C42" s="369">
        <v>0</v>
      </c>
      <c r="D42" s="369">
        <v>0</v>
      </c>
      <c r="E42" s="369">
        <v>311953</v>
      </c>
      <c r="F42" s="333">
        <v>311953</v>
      </c>
      <c r="G42" s="333"/>
      <c r="H42" s="333">
        <v>308908.29</v>
      </c>
      <c r="I42" s="370">
        <v>3044.71</v>
      </c>
      <c r="J42" s="370">
        <f>I42+K42</f>
        <v>3044.71</v>
      </c>
      <c r="K42" s="370">
        <v>0</v>
      </c>
      <c r="L42" s="370">
        <v>251905.81</v>
      </c>
      <c r="M42" s="335">
        <v>57002.48</v>
      </c>
    </row>
    <row r="43" spans="1:13" ht="18.75">
      <c r="A43" s="332"/>
      <c r="B43" s="333"/>
      <c r="C43" s="369"/>
      <c r="D43" s="369"/>
      <c r="E43" s="369"/>
      <c r="F43" s="333"/>
      <c r="G43" s="333"/>
      <c r="H43" s="333"/>
      <c r="I43" s="370"/>
      <c r="J43" s="372"/>
      <c r="K43" s="370"/>
      <c r="L43" s="370"/>
      <c r="M43" s="370"/>
    </row>
    <row r="44" spans="1:13" ht="15" customHeight="1">
      <c r="A44" s="392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</row>
    <row r="45" spans="1:13" ht="15" customHeight="1">
      <c r="A45" s="373"/>
      <c r="B45" s="374"/>
      <c r="C45" s="374"/>
      <c r="D45" s="374"/>
      <c r="E45" s="374"/>
      <c r="F45" s="374"/>
      <c r="G45" s="374"/>
      <c r="H45" s="374"/>
      <c r="I45" s="374"/>
      <c r="J45" s="375"/>
      <c r="K45" s="374"/>
      <c r="L45" s="374"/>
      <c r="M45" s="374"/>
    </row>
    <row r="46" spans="1:13" ht="15" customHeight="1">
      <c r="A46" s="392" t="s">
        <v>182</v>
      </c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</row>
  </sheetData>
  <sheetProtection formatRows="0" insertColumns="0" insertRows="0" selectLockedCells="1" selectUnlockedCells="1"/>
  <mergeCells count="9">
    <mergeCell ref="A28:M28"/>
    <mergeCell ref="A44:M44"/>
    <mergeCell ref="A46:M46"/>
    <mergeCell ref="A1:M1"/>
    <mergeCell ref="A2:M2"/>
    <mergeCell ref="A3:M3"/>
    <mergeCell ref="A4:M4"/>
    <mergeCell ref="A13:M13"/>
    <mergeCell ref="A14:M14"/>
  </mergeCells>
  <printOptions horizontalCentered="1" verticalCentered="1"/>
  <pageMargins left="0.3937007874015748" right="0.3937007874015748" top="0.15748031496062992" bottom="0.7480314960629921" header="0.31496062992125984" footer="0"/>
  <pageSetup fitToHeight="0" fitToWidth="1" orientation="landscape" scale="41" r:id="rId1"/>
  <headerFooter alignWithMargins="0">
    <oddFooter>&amp;L&amp;12                   Elaborado en el Dept. de Presupuesto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showGridLines="0" view="pageBreakPreview" zoomScale="50" zoomScaleNormal="90" zoomScaleSheetLayoutView="50" workbookViewId="0" topLeftCell="A1">
      <pane xSplit="6" ySplit="8" topLeftCell="H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N4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6" width="28.7109375" style="3" customWidth="1"/>
    <col min="7" max="7" width="28.7109375" style="3" hidden="1" customWidth="1"/>
    <col min="8" max="8" width="28.57421875" style="3" bestFit="1" customWidth="1"/>
    <col min="9" max="9" width="28.57421875" style="3" customWidth="1"/>
    <col min="10" max="10" width="28.57421875" style="296" customWidth="1"/>
    <col min="11" max="13" width="28.57421875" style="3" customWidth="1"/>
    <col min="14" max="14" width="7.8515625" style="3" hidden="1" customWidth="1"/>
    <col min="15" max="16" width="8.140625" style="3" hidden="1" customWidth="1"/>
    <col min="17" max="19" width="11.421875" style="2" customWidth="1"/>
    <col min="20" max="20" width="14.421875" style="2" bestFit="1" customWidth="1"/>
    <col min="21" max="16384" width="11.421875" style="2" customWidth="1"/>
  </cols>
  <sheetData>
    <row r="1" spans="1:14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spans="1:14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14" s="1" customFormat="1" ht="23.25">
      <c r="A4" s="385" t="s">
        <v>181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</row>
    <row r="5" spans="1:16" s="1" customFormat="1" ht="24" thickBot="1">
      <c r="A5" s="213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 t="s">
        <v>160</v>
      </c>
      <c r="O5" s="266" t="s">
        <v>161</v>
      </c>
      <c r="P5" s="266" t="s">
        <v>164</v>
      </c>
    </row>
    <row r="6" spans="1:16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62" t="s">
        <v>169</v>
      </c>
      <c r="J6" s="262" t="s">
        <v>177</v>
      </c>
      <c r="K6" s="262" t="s">
        <v>170</v>
      </c>
      <c r="L6" s="262" t="s">
        <v>157</v>
      </c>
      <c r="M6" s="262" t="s">
        <v>171</v>
      </c>
      <c r="N6" s="263" t="s">
        <v>1</v>
      </c>
      <c r="O6" s="263" t="s">
        <v>1</v>
      </c>
      <c r="P6" s="263" t="s">
        <v>1</v>
      </c>
    </row>
    <row r="7" spans="1:16" s="1" customFormat="1" ht="24" hidden="1" thickTop="1">
      <c r="A7" s="131" t="s">
        <v>2</v>
      </c>
      <c r="B7" s="132">
        <f aca="true" t="shared" si="0" ref="B7:L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6255916</v>
      </c>
      <c r="G7" s="132">
        <f t="shared" si="0"/>
        <v>443960.01</v>
      </c>
      <c r="H7" s="132">
        <f t="shared" si="0"/>
        <v>2764735.03</v>
      </c>
      <c r="I7" s="132">
        <f>I9+I11</f>
        <v>2809559.2299999995</v>
      </c>
      <c r="J7" s="132">
        <f>J9+J11</f>
        <v>7757617.219999999</v>
      </c>
      <c r="K7" s="132">
        <f>K9+K11</f>
        <v>5392018</v>
      </c>
      <c r="L7" s="132">
        <f t="shared" si="0"/>
        <v>1131491.79</v>
      </c>
      <c r="M7" s="132">
        <f>M9+M11</f>
        <v>1633243.24</v>
      </c>
      <c r="N7" s="133">
        <f>+H7/F7*100</f>
        <v>44.19392827525178</v>
      </c>
      <c r="O7" s="133">
        <f>H7/E7*100</f>
        <v>23.735840450332223</v>
      </c>
      <c r="P7" s="133" t="e">
        <f>L7/#REF!*100</f>
        <v>#REF!</v>
      </c>
    </row>
    <row r="8" spans="1:16" s="1" customFormat="1" ht="7.5" customHeight="1" hidden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205"/>
      <c r="O8" s="205"/>
      <c r="P8" s="205"/>
    </row>
    <row r="9" spans="1:16" s="1" customFormat="1" ht="23.25" hidden="1">
      <c r="A9" s="137" t="s">
        <v>8</v>
      </c>
      <c r="B9" s="138">
        <f aca="true" t="shared" si="1" ref="B9:L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3924863</v>
      </c>
      <c r="G9" s="138">
        <f t="shared" si="1"/>
        <v>443960.01</v>
      </c>
      <c r="H9" s="138">
        <f t="shared" si="1"/>
        <v>2149359.59</v>
      </c>
      <c r="I9" s="138">
        <f t="shared" si="1"/>
        <v>1197521.49</v>
      </c>
      <c r="J9" s="138">
        <f t="shared" si="1"/>
        <v>4776532.4799999995</v>
      </c>
      <c r="K9" s="138">
        <f t="shared" si="1"/>
        <v>4022971</v>
      </c>
      <c r="L9" s="138">
        <f t="shared" si="1"/>
        <v>906104.5299999999</v>
      </c>
      <c r="M9" s="138">
        <f>+M17</f>
        <v>1243255.06</v>
      </c>
      <c r="N9" s="139">
        <f>+H9/F9*100</f>
        <v>54.762665346535655</v>
      </c>
      <c r="O9" s="139">
        <f>H9/E9*100</f>
        <v>27.043337719433996</v>
      </c>
      <c r="P9" s="139" t="e">
        <f>L9/#REF!*100</f>
        <v>#REF!</v>
      </c>
    </row>
    <row r="10" spans="1:16" s="1" customFormat="1" ht="15" customHeight="1" hidden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142"/>
      <c r="O10" s="142"/>
      <c r="P10" s="142"/>
    </row>
    <row r="11" spans="1:16" s="1" customFormat="1" ht="23.25" hidden="1">
      <c r="A11" s="137" t="s">
        <v>9</v>
      </c>
      <c r="B11" s="138">
        <f aca="true" t="shared" si="2" ref="B11:L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2331053</v>
      </c>
      <c r="G11" s="138">
        <f t="shared" si="2"/>
        <v>0</v>
      </c>
      <c r="H11" s="138">
        <f t="shared" si="2"/>
        <v>615375.4400000001</v>
      </c>
      <c r="I11" s="138">
        <f t="shared" si="2"/>
        <v>1612037.7399999998</v>
      </c>
      <c r="J11" s="138">
        <f t="shared" si="2"/>
        <v>2981084.7399999998</v>
      </c>
      <c r="K11" s="138">
        <f t="shared" si="2"/>
        <v>1369047</v>
      </c>
      <c r="L11" s="138">
        <f t="shared" si="2"/>
        <v>225387.26</v>
      </c>
      <c r="M11" s="138">
        <f>+M32</f>
        <v>389988.18</v>
      </c>
      <c r="N11" s="206">
        <f>+H11/F11*100</f>
        <v>26.399032540229676</v>
      </c>
      <c r="O11" s="206">
        <f>H11/E11*100</f>
        <v>16.631319153536392</v>
      </c>
      <c r="P11" s="206" t="e">
        <f>L11/#REF!*100</f>
        <v>#REF!</v>
      </c>
    </row>
    <row r="12" spans="1:16" s="1" customFormat="1" ht="6" customHeight="1" hidden="1">
      <c r="A12" s="144"/>
      <c r="B12" s="145"/>
      <c r="C12" s="145"/>
      <c r="D12" s="145"/>
      <c r="E12" s="144"/>
      <c r="F12" s="144"/>
      <c r="G12" s="144"/>
      <c r="H12" s="144"/>
      <c r="I12" s="146"/>
      <c r="J12" s="279"/>
      <c r="K12" s="146"/>
      <c r="L12" s="146"/>
      <c r="M12" s="146"/>
      <c r="N12" s="207"/>
      <c r="O12" s="207"/>
      <c r="P12" s="207"/>
    </row>
    <row r="13" spans="1:14" s="1" customFormat="1" ht="23.25" hidden="1">
      <c r="A13" s="385" t="s">
        <v>163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</row>
    <row r="14" spans="1:14" s="1" customFormat="1" ht="6" customHeight="1" hidden="1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</row>
    <row r="15" spans="1:16" s="1" customFormat="1" ht="6" customHeight="1" hidden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280"/>
      <c r="K15" s="147"/>
      <c r="L15" s="147"/>
      <c r="M15" s="147"/>
      <c r="N15" s="125"/>
      <c r="O15" s="125"/>
      <c r="P15" s="125"/>
    </row>
    <row r="16" spans="1:16" s="1" customFormat="1" ht="48" hidden="1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62" t="s">
        <v>169</v>
      </c>
      <c r="J16" s="262" t="s">
        <v>177</v>
      </c>
      <c r="K16" s="262" t="s">
        <v>170</v>
      </c>
      <c r="L16" s="262" t="s">
        <v>157</v>
      </c>
      <c r="M16" s="262" t="s">
        <v>171</v>
      </c>
      <c r="N16" s="263" t="s">
        <v>1</v>
      </c>
      <c r="O16" s="263" t="s">
        <v>1</v>
      </c>
      <c r="P16" s="263" t="s">
        <v>1</v>
      </c>
    </row>
    <row r="17" spans="1:20" s="1" customFormat="1" ht="24" hidden="1" thickTop="1">
      <c r="A17" s="131" t="s">
        <v>13</v>
      </c>
      <c r="B17" s="148">
        <f aca="true" t="shared" si="3" ref="B17:L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3924863</v>
      </c>
      <c r="G17" s="148">
        <f t="shared" si="3"/>
        <v>443960.01</v>
      </c>
      <c r="H17" s="148">
        <f t="shared" si="3"/>
        <v>2149359.59</v>
      </c>
      <c r="I17" s="148">
        <f t="shared" si="3"/>
        <v>1197521.49</v>
      </c>
      <c r="J17" s="148">
        <f t="shared" si="3"/>
        <v>4776532.4799999995</v>
      </c>
      <c r="K17" s="148">
        <f t="shared" si="3"/>
        <v>4022971</v>
      </c>
      <c r="L17" s="148">
        <f t="shared" si="3"/>
        <v>906104.5299999999</v>
      </c>
      <c r="M17" s="148">
        <f>M18+M22</f>
        <v>1243255.06</v>
      </c>
      <c r="N17" s="133">
        <f>+H17/F17*100</f>
        <v>54.762665346535655</v>
      </c>
      <c r="O17" s="133">
        <f>H17/E17*100</f>
        <v>27.043337719433996</v>
      </c>
      <c r="P17" s="133" t="e">
        <f>L17/#REF!*100</f>
        <v>#REF!</v>
      </c>
      <c r="T17" s="208"/>
    </row>
    <row r="18" spans="1:30" s="5" customFormat="1" ht="23.25" hidden="1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4536440</v>
      </c>
      <c r="F18" s="151">
        <f>+F20</f>
        <v>2334241</v>
      </c>
      <c r="G18" s="151">
        <f>+G20</f>
        <v>443960.01</v>
      </c>
      <c r="H18" s="151">
        <f aca="true" t="shared" si="4" ref="H18:M18">H20</f>
        <v>1371357.01</v>
      </c>
      <c r="I18" s="151">
        <f t="shared" si="4"/>
        <v>688395.41</v>
      </c>
      <c r="J18" s="151">
        <f t="shared" si="4"/>
        <v>2446634.4</v>
      </c>
      <c r="K18" s="151">
        <f t="shared" si="4"/>
        <v>2202199</v>
      </c>
      <c r="L18" s="151">
        <f t="shared" si="4"/>
        <v>662724.7</v>
      </c>
      <c r="M18" s="151">
        <f t="shared" si="4"/>
        <v>708632.31</v>
      </c>
      <c r="N18" s="133">
        <f>+H18/F18*100</f>
        <v>58.749589695322804</v>
      </c>
      <c r="O18" s="133">
        <f>H18/E18*100</f>
        <v>30.22980597120209</v>
      </c>
      <c r="P18" s="133" t="e">
        <f>L18/#REF!*100</f>
        <v>#REF!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5" customFormat="1" ht="23.25" hidden="1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M19">SUM(E20)</f>
        <v>4536440</v>
      </c>
      <c r="F19" s="154">
        <f t="shared" si="5"/>
        <v>2334241</v>
      </c>
      <c r="G19" s="154">
        <f t="shared" si="5"/>
        <v>443960.01</v>
      </c>
      <c r="H19" s="154">
        <f t="shared" si="5"/>
        <v>1371357.01</v>
      </c>
      <c r="I19" s="154">
        <f t="shared" si="5"/>
        <v>688395.41</v>
      </c>
      <c r="J19" s="154">
        <f t="shared" si="5"/>
        <v>2446634.4</v>
      </c>
      <c r="K19" s="154">
        <f t="shared" si="5"/>
        <v>2202199</v>
      </c>
      <c r="L19" s="154">
        <f t="shared" si="5"/>
        <v>662724.7</v>
      </c>
      <c r="M19" s="154">
        <f t="shared" si="5"/>
        <v>708632.31</v>
      </c>
      <c r="N19" s="133">
        <f>+H19/F19*100</f>
        <v>58.749589695322804</v>
      </c>
      <c r="O19" s="133">
        <f>H19/E19*100</f>
        <v>30.22980597120209</v>
      </c>
      <c r="P19" s="133" t="e">
        <f>L19/#REF!*100</f>
        <v>#REF!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23.25" hidden="1">
      <c r="A20" s="155" t="s">
        <v>34</v>
      </c>
      <c r="B20" s="156">
        <v>4463200</v>
      </c>
      <c r="C20" s="156">
        <v>0</v>
      </c>
      <c r="D20" s="156">
        <v>0</v>
      </c>
      <c r="E20" s="157">
        <v>4536440</v>
      </c>
      <c r="F20" s="157">
        <v>2334241</v>
      </c>
      <c r="G20" s="157">
        <v>443960.01</v>
      </c>
      <c r="H20" s="157">
        <v>1371357.01</v>
      </c>
      <c r="I20" s="195">
        <v>688395.41</v>
      </c>
      <c r="J20" s="195">
        <v>2446634.4</v>
      </c>
      <c r="K20" s="195">
        <v>2202199</v>
      </c>
      <c r="L20" s="195">
        <v>662724.7</v>
      </c>
      <c r="M20" s="195">
        <v>708632.31</v>
      </c>
      <c r="N20" s="133">
        <f>+H20/F20*100</f>
        <v>58.749589695322804</v>
      </c>
      <c r="O20" s="133">
        <f>H20/E20*100</f>
        <v>30.22980597120209</v>
      </c>
      <c r="P20" s="133" t="e">
        <f>L20/#REF!*100</f>
        <v>#REF!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6" customFormat="1" ht="15" customHeight="1" hidden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162"/>
      <c r="O21" s="162"/>
      <c r="P21" s="16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5" customFormat="1" ht="23.25" hidden="1">
      <c r="A22" s="149" t="s">
        <v>102</v>
      </c>
      <c r="B22" s="163">
        <f aca="true" t="shared" si="6" ref="B22:L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3411394</v>
      </c>
      <c r="F22" s="163">
        <f t="shared" si="6"/>
        <v>1590622</v>
      </c>
      <c r="G22" s="163">
        <f t="shared" si="6"/>
        <v>0</v>
      </c>
      <c r="H22" s="151">
        <f t="shared" si="6"/>
        <v>778002.58</v>
      </c>
      <c r="I22" s="163">
        <f t="shared" si="6"/>
        <v>509126.08</v>
      </c>
      <c r="J22" s="151">
        <f t="shared" si="6"/>
        <v>2329898.0799999996</v>
      </c>
      <c r="K22" s="163">
        <f t="shared" si="6"/>
        <v>1820772</v>
      </c>
      <c r="L22" s="163">
        <f t="shared" si="6"/>
        <v>243379.82999999996</v>
      </c>
      <c r="M22" s="163">
        <f>M23+M24+M25+M26</f>
        <v>534622.75</v>
      </c>
      <c r="N22" s="133">
        <f>+H22/F22*100</f>
        <v>48.911845806231774</v>
      </c>
      <c r="O22" s="133">
        <f>H22/E22*100</f>
        <v>22.80600188661878</v>
      </c>
      <c r="P22" s="133" t="e">
        <f>L22/#REF!*100</f>
        <v>#REF!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5" customFormat="1" ht="23.25" hidden="1">
      <c r="A23" s="165" t="s">
        <v>103</v>
      </c>
      <c r="B23" s="166">
        <v>2707484</v>
      </c>
      <c r="C23" s="166">
        <v>0</v>
      </c>
      <c r="D23" s="166">
        <v>0</v>
      </c>
      <c r="E23" s="167">
        <v>2697170</v>
      </c>
      <c r="F23" s="167">
        <v>1208340</v>
      </c>
      <c r="G23" s="167">
        <v>0</v>
      </c>
      <c r="H23" s="161">
        <v>627867.53</v>
      </c>
      <c r="I23" s="256">
        <v>388225.13</v>
      </c>
      <c r="J23" s="255">
        <v>1877055.13</v>
      </c>
      <c r="K23" s="256">
        <v>1488830</v>
      </c>
      <c r="L23" s="256">
        <v>195012.05</v>
      </c>
      <c r="M23" s="256">
        <v>432855.48</v>
      </c>
      <c r="N23" s="133">
        <f>+H23/F23*100</f>
        <v>51.96116407633613</v>
      </c>
      <c r="O23" s="133">
        <f>H23/E23*100</f>
        <v>23.278752544333507</v>
      </c>
      <c r="P23" s="133" t="e">
        <f>L23/#REF!*100</f>
        <v>#REF!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5" customFormat="1" ht="23.25" hidden="1">
      <c r="A24" s="165" t="s">
        <v>104</v>
      </c>
      <c r="B24" s="160">
        <v>182830</v>
      </c>
      <c r="C24" s="160">
        <v>0</v>
      </c>
      <c r="D24" s="160">
        <v>0</v>
      </c>
      <c r="E24" s="161">
        <v>178103</v>
      </c>
      <c r="F24" s="161">
        <v>86452</v>
      </c>
      <c r="G24" s="161">
        <v>0</v>
      </c>
      <c r="H24" s="161">
        <v>45150.6</v>
      </c>
      <c r="I24" s="255">
        <v>28636.4</v>
      </c>
      <c r="J24" s="255">
        <v>120287.4</v>
      </c>
      <c r="K24" s="255">
        <v>91651</v>
      </c>
      <c r="L24" s="255">
        <v>20008.9</v>
      </c>
      <c r="M24" s="255">
        <v>25141.7</v>
      </c>
      <c r="N24" s="133">
        <f>+H24/F24*100</f>
        <v>52.226206449821866</v>
      </c>
      <c r="O24" s="133">
        <f>H24/E24*100</f>
        <v>25.35083631381841</v>
      </c>
      <c r="P24" s="133" t="e">
        <f>L24/#REF!*100</f>
        <v>#REF!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6" customFormat="1" ht="23.25" hidden="1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137679</v>
      </c>
      <c r="G25" s="172">
        <v>0</v>
      </c>
      <c r="H25" s="172">
        <v>46881.45</v>
      </c>
      <c r="I25" s="257">
        <v>66181.55</v>
      </c>
      <c r="J25" s="255">
        <v>245511.55</v>
      </c>
      <c r="K25" s="257">
        <v>179330</v>
      </c>
      <c r="L25" s="257">
        <v>7106.27</v>
      </c>
      <c r="M25" s="257">
        <v>39775.18</v>
      </c>
      <c r="N25" s="133">
        <v>87.47</v>
      </c>
      <c r="O25" s="133">
        <f>H25/E25*100</f>
        <v>14.788681078455184</v>
      </c>
      <c r="P25" s="133"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6" customFormat="1" ht="23.25" hidden="1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158151</v>
      </c>
      <c r="G26" s="157">
        <v>0</v>
      </c>
      <c r="H26" s="157">
        <v>58103</v>
      </c>
      <c r="I26" s="195">
        <v>26083</v>
      </c>
      <c r="J26" s="255">
        <v>87044</v>
      </c>
      <c r="K26" s="195">
        <v>60961</v>
      </c>
      <c r="L26" s="195">
        <v>21252.61</v>
      </c>
      <c r="M26" s="195">
        <v>36850.39</v>
      </c>
      <c r="N26" s="133">
        <f>+H26/F26*100</f>
        <v>36.73893936807229</v>
      </c>
      <c r="O26" s="133">
        <f>H26/E26*100</f>
        <v>26.517488772865015</v>
      </c>
      <c r="P26" s="133" t="e">
        <f>L26/#REF!*100</f>
        <v>#REF!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6" customHeight="1" hidden="1">
      <c r="A27" s="175"/>
      <c r="B27" s="176"/>
      <c r="C27" s="176"/>
      <c r="D27" s="176"/>
      <c r="E27" s="177"/>
      <c r="F27" s="177"/>
      <c r="G27" s="177"/>
      <c r="H27" s="177"/>
      <c r="I27" s="177"/>
      <c r="J27" s="287"/>
      <c r="K27" s="177"/>
      <c r="L27" s="177"/>
      <c r="M27" s="177"/>
      <c r="N27" s="177"/>
      <c r="O27" s="177"/>
      <c r="P27" s="17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16" ht="28.5" customHeight="1" hidden="1">
      <c r="A28" s="385" t="s">
        <v>7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2"/>
      <c r="P28" s="2"/>
    </row>
    <row r="29" spans="1:16" ht="6" customHeight="1" thickTop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  <c r="N29" s="178"/>
      <c r="O29" s="178"/>
      <c r="P29" s="178"/>
    </row>
    <row r="30" spans="1:16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288"/>
      <c r="K30" s="178"/>
      <c r="L30" s="178"/>
      <c r="M30" s="178"/>
      <c r="N30" s="178"/>
      <c r="O30" s="178"/>
      <c r="P30" s="178"/>
    </row>
    <row r="31" spans="1:16" ht="48" hidden="1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62" t="s">
        <v>169</v>
      </c>
      <c r="J31" s="262" t="s">
        <v>177</v>
      </c>
      <c r="K31" s="262" t="s">
        <v>170</v>
      </c>
      <c r="L31" s="262" t="s">
        <v>157</v>
      </c>
      <c r="M31" s="262" t="s">
        <v>171</v>
      </c>
      <c r="N31" s="264" t="s">
        <v>1</v>
      </c>
      <c r="O31" s="264" t="s">
        <v>1</v>
      </c>
      <c r="P31" s="264" t="s">
        <v>1</v>
      </c>
    </row>
    <row r="32" spans="1:16" ht="24" thickTop="1">
      <c r="A32" s="268" t="s">
        <v>14</v>
      </c>
      <c r="B32" s="269">
        <f aca="true" t="shared" si="7" ref="B32:L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2331053</v>
      </c>
      <c r="G32" s="184">
        <f t="shared" si="7"/>
        <v>0</v>
      </c>
      <c r="H32" s="184">
        <f t="shared" si="7"/>
        <v>615375.4400000001</v>
      </c>
      <c r="I32" s="184">
        <f t="shared" si="7"/>
        <v>1612037.7399999998</v>
      </c>
      <c r="J32" s="184">
        <f t="shared" si="7"/>
        <v>2981084.7399999998</v>
      </c>
      <c r="K32" s="184">
        <f t="shared" si="7"/>
        <v>1369047</v>
      </c>
      <c r="L32" s="184">
        <f t="shared" si="7"/>
        <v>225387.26</v>
      </c>
      <c r="M32" s="184">
        <f>M35+M41</f>
        <v>389988.18</v>
      </c>
      <c r="N32" s="236">
        <f>H32/F32*100</f>
        <v>26.399032540229676</v>
      </c>
      <c r="O32" s="236">
        <f>H32/E32*100</f>
        <v>16.631319153536392</v>
      </c>
      <c r="P32" s="236" t="e">
        <f>L32/#REF!*100</f>
        <v>#REF!</v>
      </c>
    </row>
    <row r="33" spans="1:16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8"/>
      <c r="O33" s="188"/>
      <c r="P33" s="188"/>
    </row>
    <row r="34" spans="1:16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1"/>
      <c r="O34" s="191"/>
      <c r="P34" s="191"/>
    </row>
    <row r="35" spans="1:16" ht="23.25">
      <c r="A35" s="192" t="s">
        <v>107</v>
      </c>
      <c r="B35" s="271">
        <f aca="true" t="shared" si="8" ref="B35:L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3517136</v>
      </c>
      <c r="F35" s="185">
        <f t="shared" si="8"/>
        <v>2212169</v>
      </c>
      <c r="G35" s="185">
        <f t="shared" si="8"/>
        <v>0</v>
      </c>
      <c r="H35" s="185">
        <f t="shared" si="8"/>
        <v>580274.16</v>
      </c>
      <c r="I35" s="185">
        <f t="shared" si="8"/>
        <v>1537243.5099999998</v>
      </c>
      <c r="J35" s="185">
        <f t="shared" si="8"/>
        <v>2842210.51</v>
      </c>
      <c r="K35" s="185">
        <f t="shared" si="8"/>
        <v>1304967</v>
      </c>
      <c r="L35" s="185">
        <f t="shared" si="8"/>
        <v>201003.28</v>
      </c>
      <c r="M35" s="185">
        <f>SUM(M36:M39)</f>
        <v>379270.88</v>
      </c>
      <c r="N35" s="164">
        <f>+H35/F35*100</f>
        <v>26.23100495486557</v>
      </c>
      <c r="O35" s="164">
        <f>H35/E35*100</f>
        <v>16.498485131083928</v>
      </c>
      <c r="P35" s="164" t="e">
        <f>L35/#REF!*100</f>
        <v>#REF!</v>
      </c>
    </row>
    <row r="36" spans="1:16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1122535</v>
      </c>
      <c r="F36" s="156">
        <v>713780</v>
      </c>
      <c r="G36" s="156"/>
      <c r="H36" s="156">
        <v>111993.46</v>
      </c>
      <c r="I36" s="258">
        <v>569742.21</v>
      </c>
      <c r="J36" s="258">
        <v>978497.21</v>
      </c>
      <c r="K36" s="258">
        <v>408755</v>
      </c>
      <c r="L36" s="258">
        <v>37538.59</v>
      </c>
      <c r="M36" s="195">
        <v>74454.87</v>
      </c>
      <c r="N36" s="173">
        <f>+H36/F36*100</f>
        <v>15.690193056684132</v>
      </c>
      <c r="O36" s="164">
        <f>H36/E36*100</f>
        <v>9.97683457531391</v>
      </c>
      <c r="P36" s="164">
        <v>0</v>
      </c>
    </row>
    <row r="37" spans="1:16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294389</v>
      </c>
      <c r="G37" s="156"/>
      <c r="H37" s="156">
        <v>127363.57</v>
      </c>
      <c r="I37" s="258">
        <v>164137.43</v>
      </c>
      <c r="J37" s="258">
        <v>281732.43</v>
      </c>
      <c r="K37" s="258">
        <v>117595</v>
      </c>
      <c r="L37" s="258">
        <v>79348.89</v>
      </c>
      <c r="M37" s="195">
        <v>48014.68</v>
      </c>
      <c r="N37" s="173">
        <f>+H37/F37*100</f>
        <v>43.26369871156871</v>
      </c>
      <c r="O37" s="164">
        <f>H37/E37*100</f>
        <v>30.914688434502313</v>
      </c>
      <c r="P37" s="164" t="e">
        <f>L37/#REF!*100</f>
        <v>#REF!</v>
      </c>
    </row>
    <row r="38" spans="1:16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591002</v>
      </c>
      <c r="F38" s="156">
        <v>416059</v>
      </c>
      <c r="G38" s="156"/>
      <c r="H38" s="156">
        <v>158113.88</v>
      </c>
      <c r="I38" s="258">
        <v>250211.12</v>
      </c>
      <c r="J38" s="258">
        <v>425154.12</v>
      </c>
      <c r="K38" s="258">
        <v>174943</v>
      </c>
      <c r="L38" s="258">
        <v>64707.8</v>
      </c>
      <c r="M38" s="195">
        <v>93406.08</v>
      </c>
      <c r="N38" s="173">
        <f>+H38/F38*100</f>
        <v>38.002754417041814</v>
      </c>
      <c r="O38" s="164">
        <f>H38/E38*100</f>
        <v>26.75352706082213</v>
      </c>
      <c r="P38" s="164" t="e">
        <f>L38/#REF!*100</f>
        <v>#REF!</v>
      </c>
    </row>
    <row r="39" spans="1:16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1391615</v>
      </c>
      <c r="F39" s="156">
        <v>787941</v>
      </c>
      <c r="G39" s="156"/>
      <c r="H39" s="156">
        <v>182803.25</v>
      </c>
      <c r="I39" s="258">
        <v>553152.75</v>
      </c>
      <c r="J39" s="258">
        <v>1156826.75</v>
      </c>
      <c r="K39" s="258">
        <v>603674</v>
      </c>
      <c r="L39" s="258">
        <v>19408</v>
      </c>
      <c r="M39" s="195">
        <v>163395.25</v>
      </c>
      <c r="N39" s="173">
        <f>+H39/F39*100</f>
        <v>23.20011904444622</v>
      </c>
      <c r="O39" s="164">
        <f>H39/E39*100</f>
        <v>13.13605055996091</v>
      </c>
      <c r="P39" s="164">
        <v>0</v>
      </c>
    </row>
    <row r="40" spans="1:16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195"/>
      <c r="N40" s="173"/>
      <c r="O40" s="173"/>
      <c r="P40" s="173"/>
    </row>
    <row r="41" spans="1:16" ht="23.25">
      <c r="A41" s="196" t="s">
        <v>115</v>
      </c>
      <c r="B41" s="150">
        <f aca="true" t="shared" si="9" ref="B41:M41">SUM(B42)</f>
        <v>213600</v>
      </c>
      <c r="C41" s="150">
        <f t="shared" si="9"/>
        <v>0</v>
      </c>
      <c r="D41" s="150"/>
      <c r="E41" s="150">
        <f t="shared" si="9"/>
        <v>182964</v>
      </c>
      <c r="F41" s="150">
        <f t="shared" si="9"/>
        <v>118884</v>
      </c>
      <c r="G41" s="150">
        <f t="shared" si="9"/>
        <v>0</v>
      </c>
      <c r="H41" s="150">
        <f t="shared" si="9"/>
        <v>35101.28</v>
      </c>
      <c r="I41" s="150">
        <f t="shared" si="9"/>
        <v>74794.23</v>
      </c>
      <c r="J41" s="150">
        <f t="shared" si="9"/>
        <v>138874.23</v>
      </c>
      <c r="K41" s="150">
        <f t="shared" si="9"/>
        <v>64080</v>
      </c>
      <c r="L41" s="150">
        <f t="shared" si="9"/>
        <v>24383.98</v>
      </c>
      <c r="M41" s="151">
        <f t="shared" si="9"/>
        <v>10717.3</v>
      </c>
      <c r="N41" s="164">
        <f>+H41/F41*100</f>
        <v>29.525655260590156</v>
      </c>
      <c r="O41" s="164">
        <f>H41/E41*100</f>
        <v>19.184801381692573</v>
      </c>
      <c r="P41" s="164">
        <v>0</v>
      </c>
    </row>
    <row r="42" spans="1:16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182964</v>
      </c>
      <c r="F42" s="156">
        <v>118884</v>
      </c>
      <c r="G42" s="156"/>
      <c r="H42" s="156">
        <v>35101.28</v>
      </c>
      <c r="I42" s="258">
        <v>74794.23</v>
      </c>
      <c r="J42" s="258">
        <v>138874.23</v>
      </c>
      <c r="K42" s="258">
        <v>64080</v>
      </c>
      <c r="L42" s="258">
        <v>24383.98</v>
      </c>
      <c r="M42" s="195">
        <v>10717.3</v>
      </c>
      <c r="N42" s="173">
        <f>+H42/F42*100</f>
        <v>29.525655260590156</v>
      </c>
      <c r="O42" s="164">
        <f>H42/E42*100</f>
        <v>19.184801381692573</v>
      </c>
      <c r="P42" s="164" t="e">
        <f>#REF!/F42*100</f>
        <v>#REF!</v>
      </c>
    </row>
    <row r="43" spans="1:16" ht="23.25">
      <c r="A43" s="155"/>
      <c r="B43" s="156"/>
      <c r="C43" s="194"/>
      <c r="D43" s="194"/>
      <c r="E43" s="194"/>
      <c r="F43" s="156"/>
      <c r="G43" s="156"/>
      <c r="H43" s="156"/>
      <c r="I43" s="258"/>
      <c r="J43" s="292"/>
      <c r="K43" s="258"/>
      <c r="L43" s="258"/>
      <c r="M43" s="258"/>
      <c r="N43" s="173"/>
      <c r="O43" s="173"/>
      <c r="P43" s="173"/>
    </row>
    <row r="44" spans="1:16" ht="15" customHeight="1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2"/>
      <c r="P44" s="2"/>
    </row>
    <row r="45" spans="1:16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94"/>
      <c r="K45" s="200"/>
      <c r="L45" s="200"/>
      <c r="M45" s="200"/>
      <c r="N45" s="200"/>
      <c r="O45" s="200"/>
      <c r="P45" s="200"/>
    </row>
    <row r="46" spans="1:16" ht="15" customHeight="1">
      <c r="A46" s="386" t="s">
        <v>180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2"/>
      <c r="P46" s="2"/>
    </row>
    <row r="47" spans="1:16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  <c r="N47" s="39"/>
      <c r="O47" s="39"/>
      <c r="P47" s="39"/>
    </row>
    <row r="48" spans="1:16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  <c r="N48" s="39"/>
      <c r="O48" s="39"/>
      <c r="P48" s="39"/>
    </row>
    <row r="49" spans="1:16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  <c r="N49" s="39"/>
      <c r="O49" s="39"/>
      <c r="P49" s="39"/>
    </row>
    <row r="50" spans="1:16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  <c r="N50" s="39"/>
      <c r="O50" s="39"/>
      <c r="P50" s="39"/>
    </row>
    <row r="51" spans="1:16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  <c r="N51" s="39"/>
      <c r="O51" s="39"/>
      <c r="P51" s="39"/>
    </row>
    <row r="52" spans="1:16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  <c r="N52" s="39"/>
      <c r="O52" s="39"/>
      <c r="P52" s="39"/>
    </row>
    <row r="53" spans="1:16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  <c r="N53" s="39"/>
      <c r="O53" s="39"/>
      <c r="P53" s="39"/>
    </row>
    <row r="54" spans="1:16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  <c r="N54" s="39"/>
      <c r="O54" s="39"/>
      <c r="P54" s="39"/>
    </row>
    <row r="55" spans="1:16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  <c r="N55" s="39"/>
      <c r="O55" s="39"/>
      <c r="P55" s="39"/>
    </row>
    <row r="56" spans="1:16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  <c r="N56" s="39"/>
      <c r="O56" s="39"/>
      <c r="P56" s="39"/>
    </row>
    <row r="57" spans="1:16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  <c r="N57" s="39"/>
      <c r="O57" s="39"/>
      <c r="P57" s="39"/>
    </row>
    <row r="58" spans="1:16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  <c r="N58" s="39"/>
      <c r="O58" s="39"/>
      <c r="P58" s="39"/>
    </row>
    <row r="59" spans="1:16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  <c r="N59" s="39"/>
      <c r="O59" s="39"/>
      <c r="P59" s="39"/>
    </row>
    <row r="60" spans="1:16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  <c r="N60" s="39"/>
      <c r="O60" s="39"/>
      <c r="P60" s="39"/>
    </row>
    <row r="61" spans="1:16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  <c r="N61" s="39"/>
      <c r="O61" s="39"/>
      <c r="P61" s="39"/>
    </row>
    <row r="62" spans="1:16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  <c r="N62" s="39"/>
      <c r="O62" s="39"/>
      <c r="P62" s="39"/>
    </row>
    <row r="63" spans="1:16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  <c r="N63" s="39"/>
      <c r="O63" s="39"/>
      <c r="P63" s="39"/>
    </row>
    <row r="64" spans="1:16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  <c r="N64" s="39"/>
      <c r="O64" s="39"/>
      <c r="P64" s="39"/>
    </row>
    <row r="65" spans="1:16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  <c r="N65" s="39"/>
      <c r="O65" s="39"/>
      <c r="P65" s="39"/>
    </row>
    <row r="66" spans="1:16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  <c r="N66" s="39"/>
      <c r="O66" s="39"/>
      <c r="P66" s="39"/>
    </row>
    <row r="67" spans="1:16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  <c r="N67" s="39"/>
      <c r="O67" s="39"/>
      <c r="P67" s="39"/>
    </row>
    <row r="68" spans="1:16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  <c r="N68" s="39"/>
      <c r="O68" s="39"/>
      <c r="P68" s="39"/>
    </row>
    <row r="69" spans="1:16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  <c r="N69" s="39"/>
      <c r="O69" s="39"/>
      <c r="P69" s="39"/>
    </row>
    <row r="70" spans="1:16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  <c r="N70" s="39"/>
      <c r="O70" s="39"/>
      <c r="P70" s="39"/>
    </row>
    <row r="71" spans="1:16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  <c r="N71" s="39"/>
      <c r="O71" s="39"/>
      <c r="P71" s="39"/>
    </row>
    <row r="72" spans="1:16" ht="15">
      <c r="A72" s="33"/>
      <c r="B72" s="61"/>
      <c r="C72" s="61"/>
      <c r="D72" s="61"/>
      <c r="E72" s="39"/>
      <c r="F72" s="39"/>
      <c r="G72" s="39"/>
      <c r="H72" s="39"/>
      <c r="I72" s="39"/>
      <c r="J72" s="295"/>
      <c r="K72" s="39"/>
      <c r="L72" s="39"/>
      <c r="M72" s="39"/>
      <c r="N72" s="39"/>
      <c r="O72" s="39"/>
      <c r="P72" s="39"/>
    </row>
  </sheetData>
  <sheetProtection formatRows="0" insertColumns="0" insertRows="0" selectLockedCells="1" selectUnlockedCells="1"/>
  <mergeCells count="9">
    <mergeCell ref="A28:N28"/>
    <mergeCell ref="A44:N44"/>
    <mergeCell ref="A46:N46"/>
    <mergeCell ref="A1:N1"/>
    <mergeCell ref="A2:N2"/>
    <mergeCell ref="A3:N3"/>
    <mergeCell ref="A4:N4"/>
    <mergeCell ref="A13:N13"/>
    <mergeCell ref="A14:N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60" zoomScaleNormal="90" workbookViewId="0" topLeftCell="A1">
      <pane xSplit="6" ySplit="8" topLeftCell="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25" sqref="D25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9" width="28.57421875" style="296" customWidth="1"/>
    <col min="10" max="10" width="28.57421875" style="3" customWidth="1"/>
    <col min="11" max="11" width="28.57421875" style="296" customWidth="1"/>
    <col min="12" max="14" width="28.57421875" style="3" customWidth="1"/>
    <col min="15" max="15" width="7.8515625" style="3" hidden="1" customWidth="1"/>
    <col min="16" max="17" width="8.140625" style="3" hidden="1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s="1" customFormat="1" ht="23.25">
      <c r="A4" s="385" t="s">
        <v>179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73">
        <v>8</v>
      </c>
      <c r="J5" s="265">
        <v>9</v>
      </c>
      <c r="K5" s="273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74" t="s">
        <v>176</v>
      </c>
      <c r="J6" s="262" t="s">
        <v>169</v>
      </c>
      <c r="K6" s="274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3874762</v>
      </c>
      <c r="G7" s="132">
        <f t="shared" si="0"/>
        <v>431326.46</v>
      </c>
      <c r="H7" s="132">
        <f t="shared" si="0"/>
        <v>1183251.78</v>
      </c>
      <c r="I7" s="275">
        <f>I9+I11</f>
        <v>21043.43</v>
      </c>
      <c r="J7" s="132">
        <f>J9+J11</f>
        <v>2691510.22</v>
      </c>
      <c r="K7" s="275">
        <f>K9+K11</f>
        <v>10969910.7</v>
      </c>
      <c r="L7" s="132">
        <f>L9+L11</f>
        <v>7773172</v>
      </c>
      <c r="M7" s="132">
        <f t="shared" si="0"/>
        <v>69442.4</v>
      </c>
      <c r="N7" s="132">
        <f>N9+N11</f>
        <v>1113809.38</v>
      </c>
      <c r="O7" s="133">
        <f>+H7/F7*100</f>
        <v>30.53740539418937</v>
      </c>
      <c r="P7" s="133">
        <f>H7/E7*100</f>
        <v>10.158469132809303</v>
      </c>
      <c r="Q7" s="133">
        <f>M7/I7*100</f>
        <v>329.99563284122405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276"/>
      <c r="J8" s="136"/>
      <c r="K8" s="27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2515724</v>
      </c>
      <c r="G9" s="138">
        <f t="shared" si="1"/>
        <v>431326.46</v>
      </c>
      <c r="H9" s="138">
        <f t="shared" si="1"/>
        <v>863552.36</v>
      </c>
      <c r="I9" s="277">
        <f t="shared" si="1"/>
        <v>12459.23</v>
      </c>
      <c r="J9" s="138">
        <f t="shared" si="1"/>
        <v>1652171.6400000001</v>
      </c>
      <c r="K9" s="277">
        <f t="shared" si="1"/>
        <v>7385341.84</v>
      </c>
      <c r="L9" s="138">
        <f t="shared" si="1"/>
        <v>5432110</v>
      </c>
      <c r="M9" s="138">
        <f t="shared" si="1"/>
        <v>40029.2</v>
      </c>
      <c r="N9" s="138">
        <f>+N17</f>
        <v>823523.1599999999</v>
      </c>
      <c r="O9" s="139">
        <f>+H9/F9*100</f>
        <v>34.326196355403056</v>
      </c>
      <c r="P9" s="139">
        <f>H9/E9*100</f>
        <v>10.865254105709807</v>
      </c>
      <c r="Q9" s="139">
        <f>M9/I9*100</f>
        <v>321.2814917133723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78"/>
      <c r="J10" s="254"/>
      <c r="K10" s="278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1359038</v>
      </c>
      <c r="G11" s="138">
        <f t="shared" si="2"/>
        <v>0</v>
      </c>
      <c r="H11" s="138">
        <f t="shared" si="2"/>
        <v>319699.42</v>
      </c>
      <c r="I11" s="277">
        <f t="shared" si="2"/>
        <v>8584.2</v>
      </c>
      <c r="J11" s="138">
        <f t="shared" si="2"/>
        <v>1039338.5800000001</v>
      </c>
      <c r="K11" s="277">
        <f t="shared" si="2"/>
        <v>3584568.86</v>
      </c>
      <c r="L11" s="138">
        <f t="shared" si="2"/>
        <v>2341062</v>
      </c>
      <c r="M11" s="138">
        <f t="shared" si="2"/>
        <v>29413.2</v>
      </c>
      <c r="N11" s="138">
        <f>+N32</f>
        <v>290286.22</v>
      </c>
      <c r="O11" s="206">
        <f>+H11/F11*100</f>
        <v>23.523950029359</v>
      </c>
      <c r="P11" s="206">
        <f>H11/E11*100</f>
        <v>8.640291343477204</v>
      </c>
      <c r="Q11" s="206">
        <f>M11/I11*100</f>
        <v>342.6434612427483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279"/>
      <c r="J12" s="146"/>
      <c r="K12" s="279"/>
      <c r="L12" s="146"/>
      <c r="M12" s="146"/>
      <c r="N12" s="146"/>
      <c r="O12" s="207"/>
      <c r="P12" s="207"/>
      <c r="Q12" s="207"/>
    </row>
    <row r="13" spans="1:15" s="1" customFormat="1" ht="23.25">
      <c r="A13" s="385" t="s">
        <v>163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</row>
    <row r="14" spans="1:15" s="1" customFormat="1" ht="6" customHeight="1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280"/>
      <c r="J15" s="147"/>
      <c r="K15" s="280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74" t="s">
        <v>176</v>
      </c>
      <c r="J16" s="262" t="s">
        <v>169</v>
      </c>
      <c r="K16" s="274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2515724</v>
      </c>
      <c r="G17" s="148">
        <f t="shared" si="3"/>
        <v>431326.46</v>
      </c>
      <c r="H17" s="148">
        <f t="shared" si="3"/>
        <v>863552.36</v>
      </c>
      <c r="I17" s="281">
        <f t="shared" si="3"/>
        <v>12459.23</v>
      </c>
      <c r="J17" s="148">
        <f t="shared" si="3"/>
        <v>1652171.6400000001</v>
      </c>
      <c r="K17" s="281">
        <f t="shared" si="3"/>
        <v>7385341.84</v>
      </c>
      <c r="L17" s="148">
        <f t="shared" si="3"/>
        <v>5432110</v>
      </c>
      <c r="M17" s="148">
        <f t="shared" si="3"/>
        <v>40029.2</v>
      </c>
      <c r="N17" s="148">
        <f>N18+N22</f>
        <v>823523.1599999999</v>
      </c>
      <c r="O17" s="133">
        <f>+H17/F17*100</f>
        <v>34.326196355403056</v>
      </c>
      <c r="P17" s="133">
        <f>H17/E17*100</f>
        <v>10.865254105709807</v>
      </c>
      <c r="Q17" s="133">
        <f>M17/I17*100</f>
        <v>321.2814917133723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4523499</v>
      </c>
      <c r="F18" s="151">
        <f>+F20</f>
        <v>1508365</v>
      </c>
      <c r="G18" s="151">
        <f>+G20</f>
        <v>431326.46</v>
      </c>
      <c r="H18" s="151">
        <f aca="true" t="shared" si="4" ref="H18:N18">H20</f>
        <v>618699.13</v>
      </c>
      <c r="I18" s="282">
        <f t="shared" si="4"/>
        <v>2983.98</v>
      </c>
      <c r="J18" s="151">
        <f t="shared" si="4"/>
        <v>889665.87</v>
      </c>
      <c r="K18" s="282">
        <f t="shared" si="4"/>
        <v>4166761.55</v>
      </c>
      <c r="L18" s="151">
        <f t="shared" si="4"/>
        <v>3015134</v>
      </c>
      <c r="M18" s="151">
        <f t="shared" si="4"/>
        <v>7579.91</v>
      </c>
      <c r="N18" s="151">
        <f t="shared" si="4"/>
        <v>611119.22</v>
      </c>
      <c r="O18" s="133">
        <f>+H18/F18*100</f>
        <v>41.017865702267024</v>
      </c>
      <c r="P18" s="133">
        <f>H18/E18*100</f>
        <v>13.677445932893983</v>
      </c>
      <c r="Q18" s="133">
        <f>M18/I18*100</f>
        <v>254.020134183205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4523499</v>
      </c>
      <c r="F19" s="154">
        <f t="shared" si="5"/>
        <v>1508365</v>
      </c>
      <c r="G19" s="154">
        <f t="shared" si="5"/>
        <v>431326.46</v>
      </c>
      <c r="H19" s="154">
        <f t="shared" si="5"/>
        <v>618699.13</v>
      </c>
      <c r="I19" s="283">
        <f t="shared" si="5"/>
        <v>2983.98</v>
      </c>
      <c r="J19" s="154">
        <f t="shared" si="5"/>
        <v>889665.87</v>
      </c>
      <c r="K19" s="283">
        <f t="shared" si="5"/>
        <v>4166761.55</v>
      </c>
      <c r="L19" s="154">
        <f t="shared" si="5"/>
        <v>3015134</v>
      </c>
      <c r="M19" s="154">
        <f t="shared" si="5"/>
        <v>7579.91</v>
      </c>
      <c r="N19" s="154">
        <f t="shared" si="5"/>
        <v>611119.22</v>
      </c>
      <c r="O19" s="133">
        <f>+H19/F19*100</f>
        <v>41.017865702267024</v>
      </c>
      <c r="P19" s="133">
        <f>H19/E19*100</f>
        <v>13.677445932893983</v>
      </c>
      <c r="Q19" s="133">
        <f>M19/I19*100</f>
        <v>254.020134183205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4523499</v>
      </c>
      <c r="F20" s="157">
        <v>1508365</v>
      </c>
      <c r="G20" s="157">
        <v>431326.46</v>
      </c>
      <c r="H20" s="157">
        <v>618699.13</v>
      </c>
      <c r="I20" s="284">
        <v>2983.98</v>
      </c>
      <c r="J20" s="195">
        <v>889665.87</v>
      </c>
      <c r="K20" s="284">
        <v>4166761.55</v>
      </c>
      <c r="L20" s="195">
        <v>3015134</v>
      </c>
      <c r="M20" s="195">
        <v>7579.91</v>
      </c>
      <c r="N20" s="195">
        <v>611119.22</v>
      </c>
      <c r="O20" s="133">
        <f>+H20/F20*100</f>
        <v>41.017865702267024</v>
      </c>
      <c r="P20" s="133">
        <f>H20/E20*100</f>
        <v>13.677445932893983</v>
      </c>
      <c r="Q20" s="133">
        <f>M20/I20*100</f>
        <v>254.020134183205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85"/>
      <c r="J21" s="255"/>
      <c r="K21" s="28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3424335</v>
      </c>
      <c r="F22" s="163">
        <f t="shared" si="6"/>
        <v>1007359</v>
      </c>
      <c r="G22" s="163">
        <f t="shared" si="6"/>
        <v>0</v>
      </c>
      <c r="H22" s="151">
        <f t="shared" si="6"/>
        <v>244853.23</v>
      </c>
      <c r="I22" s="282">
        <f t="shared" si="6"/>
        <v>9475.25</v>
      </c>
      <c r="J22" s="163">
        <f t="shared" si="6"/>
        <v>762505.77</v>
      </c>
      <c r="K22" s="282">
        <f t="shared" si="6"/>
        <v>3218580.2899999996</v>
      </c>
      <c r="L22" s="163">
        <f t="shared" si="6"/>
        <v>2416976</v>
      </c>
      <c r="M22" s="163">
        <f t="shared" si="6"/>
        <v>32449.29</v>
      </c>
      <c r="N22" s="163">
        <f>N23+N24+N25+N26</f>
        <v>212403.94</v>
      </c>
      <c r="O22" s="133">
        <f>+H22/F22*100</f>
        <v>24.306451821048903</v>
      </c>
      <c r="P22" s="133">
        <f>H22/E22*100</f>
        <v>7.150387739517308</v>
      </c>
      <c r="Q22" s="133">
        <f>M22/I22*100</f>
        <v>342.46368169705283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2709063</v>
      </c>
      <c r="F23" s="167">
        <v>771921</v>
      </c>
      <c r="G23" s="167">
        <v>0</v>
      </c>
      <c r="H23" s="161">
        <v>198326.91</v>
      </c>
      <c r="I23" s="285">
        <v>7843.25</v>
      </c>
      <c r="J23" s="256">
        <v>573594.09</v>
      </c>
      <c r="K23" s="285">
        <v>2506173.11</v>
      </c>
      <c r="L23" s="256">
        <v>1937142</v>
      </c>
      <c r="M23" s="256">
        <v>29895.29</v>
      </c>
      <c r="N23" s="256">
        <v>168431.62</v>
      </c>
      <c r="O23" s="133">
        <f>+H23/F23*100</f>
        <v>25.69264341817362</v>
      </c>
      <c r="P23" s="133">
        <f>H23/E23*100</f>
        <v>7.320867399539989</v>
      </c>
      <c r="Q23" s="133">
        <f>M23/I23*100</f>
        <v>381.15946833264275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179151</v>
      </c>
      <c r="F24" s="161">
        <v>47658</v>
      </c>
      <c r="G24" s="161">
        <v>0</v>
      </c>
      <c r="H24" s="161">
        <v>17079.2</v>
      </c>
      <c r="I24" s="285">
        <v>32</v>
      </c>
      <c r="J24" s="255">
        <v>30578.8</v>
      </c>
      <c r="K24" s="285">
        <v>171350.3</v>
      </c>
      <c r="L24" s="255">
        <v>131493</v>
      </c>
      <c r="M24" s="255">
        <v>954</v>
      </c>
      <c r="N24" s="255">
        <v>16125.2</v>
      </c>
      <c r="O24" s="133">
        <f>+H24/F24*100</f>
        <v>35.837005329640355</v>
      </c>
      <c r="P24" s="133">
        <f>H24/E24*100</f>
        <v>9.533410363324792</v>
      </c>
      <c r="Q24" s="133">
        <f>M24/I24*100</f>
        <v>2981.25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86287</v>
      </c>
      <c r="G25" s="172">
        <v>0</v>
      </c>
      <c r="H25" s="172">
        <v>15674.12</v>
      </c>
      <c r="I25" s="286">
        <v>0</v>
      </c>
      <c r="J25" s="257">
        <v>70612.88</v>
      </c>
      <c r="K25" s="286">
        <v>299333.88</v>
      </c>
      <c r="L25" s="257">
        <v>230722</v>
      </c>
      <c r="M25" s="257">
        <v>0</v>
      </c>
      <c r="N25" s="257">
        <v>15674.12</v>
      </c>
      <c r="O25" s="133">
        <v>87.47</v>
      </c>
      <c r="P25" s="133">
        <f>H25/E25*100</f>
        <v>4.944376973524411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101493</v>
      </c>
      <c r="G26" s="157">
        <v>0</v>
      </c>
      <c r="H26" s="157">
        <v>13773</v>
      </c>
      <c r="I26" s="284">
        <v>1600</v>
      </c>
      <c r="J26" s="195">
        <v>87720</v>
      </c>
      <c r="K26" s="284">
        <v>241723</v>
      </c>
      <c r="L26" s="195">
        <v>117619</v>
      </c>
      <c r="M26" s="195">
        <v>1600</v>
      </c>
      <c r="N26" s="195">
        <v>12173</v>
      </c>
      <c r="O26" s="133">
        <f>+H26/F26*100</f>
        <v>13.57039401732139</v>
      </c>
      <c r="P26" s="133">
        <f>H26/E26*100</f>
        <v>6.28582642666764</v>
      </c>
      <c r="Q26" s="133">
        <f>M26/I26*100</f>
        <v>100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287"/>
      <c r="J27" s="177"/>
      <c r="K27" s="28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85" t="s">
        <v>7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288"/>
      <c r="J29" s="178"/>
      <c r="K29" s="28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288"/>
      <c r="J30" s="178"/>
      <c r="K30" s="28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74" t="s">
        <v>156</v>
      </c>
      <c r="J31" s="262" t="s">
        <v>169</v>
      </c>
      <c r="K31" s="274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1359038</v>
      </c>
      <c r="G32" s="184">
        <f t="shared" si="7"/>
        <v>0</v>
      </c>
      <c r="H32" s="184">
        <f t="shared" si="7"/>
        <v>319699.42</v>
      </c>
      <c r="I32" s="289">
        <f t="shared" si="7"/>
        <v>8584.2</v>
      </c>
      <c r="J32" s="184">
        <f t="shared" si="7"/>
        <v>1039338.5800000001</v>
      </c>
      <c r="K32" s="289">
        <f t="shared" si="7"/>
        <v>3584568.86</v>
      </c>
      <c r="L32" s="184">
        <f t="shared" si="7"/>
        <v>2341062</v>
      </c>
      <c r="M32" s="184">
        <f t="shared" si="7"/>
        <v>29413.2</v>
      </c>
      <c r="N32" s="184">
        <f>N35+N41</f>
        <v>290286.22</v>
      </c>
      <c r="O32" s="236">
        <f>H32/F32*100</f>
        <v>23.523950029359</v>
      </c>
      <c r="P32" s="236">
        <f>H32/E32*100</f>
        <v>8.640291343477204</v>
      </c>
      <c r="Q32" s="236">
        <f>M32/I32*100</f>
        <v>342.6434612427483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290"/>
      <c r="J33" s="189"/>
      <c r="K33" s="290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290"/>
      <c r="J34" s="189"/>
      <c r="K34" s="290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3484330</v>
      </c>
      <c r="F35" s="185">
        <f t="shared" si="8"/>
        <v>1271428</v>
      </c>
      <c r="G35" s="185">
        <f t="shared" si="8"/>
        <v>0</v>
      </c>
      <c r="H35" s="185">
        <f t="shared" si="8"/>
        <v>293941.44</v>
      </c>
      <c r="I35" s="291">
        <f t="shared" si="8"/>
        <v>8584.2</v>
      </c>
      <c r="J35" s="185">
        <f t="shared" si="8"/>
        <v>977486.56</v>
      </c>
      <c r="K35" s="291">
        <f t="shared" si="8"/>
        <v>3380868.86</v>
      </c>
      <c r="L35" s="185">
        <f t="shared" si="8"/>
        <v>2212902</v>
      </c>
      <c r="M35" s="185">
        <f t="shared" si="8"/>
        <v>19513.2</v>
      </c>
      <c r="N35" s="185">
        <f>SUM(N36:N39)</f>
        <v>274428.24</v>
      </c>
      <c r="O35" s="164">
        <f>+H35/F35*100</f>
        <v>23.11900005348317</v>
      </c>
      <c r="P35" s="164">
        <f>H35/E35*100</f>
        <v>8.436096466178576</v>
      </c>
      <c r="Q35" s="164">
        <f>M35/I35*100</f>
        <v>227.31530020269796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1035144</v>
      </c>
      <c r="F36" s="156">
        <v>370472</v>
      </c>
      <c r="G36" s="156"/>
      <c r="H36" s="156">
        <v>22043.71</v>
      </c>
      <c r="I36" s="292">
        <v>0</v>
      </c>
      <c r="J36" s="258">
        <v>348428.29</v>
      </c>
      <c r="K36" s="292">
        <v>1008003.1</v>
      </c>
      <c r="L36" s="258">
        <v>664672</v>
      </c>
      <c r="M36" s="258">
        <v>2099.9</v>
      </c>
      <c r="N36" s="258">
        <v>19943.81</v>
      </c>
      <c r="O36" s="173">
        <f>+H36/F36*100</f>
        <v>5.950168973633635</v>
      </c>
      <c r="P36" s="164">
        <f>H36/E36*100</f>
        <v>2.1295307705981004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164794</v>
      </c>
      <c r="G37" s="156"/>
      <c r="H37" s="156">
        <v>68210.99</v>
      </c>
      <c r="I37" s="292">
        <v>6015.8</v>
      </c>
      <c r="J37" s="258">
        <v>96583.01</v>
      </c>
      <c r="K37" s="292">
        <v>379377.26</v>
      </c>
      <c r="L37" s="258">
        <v>247190</v>
      </c>
      <c r="M37" s="258">
        <v>15840.8</v>
      </c>
      <c r="N37" s="258">
        <v>52370.19</v>
      </c>
      <c r="O37" s="173">
        <f>+H37/F37*100</f>
        <v>41.39167081325777</v>
      </c>
      <c r="P37" s="164">
        <f>H37/E37*100</f>
        <v>16.55670851295196</v>
      </c>
      <c r="Q37" s="164">
        <f>M37/I37*100</f>
        <v>263.31992419960767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569390</v>
      </c>
      <c r="F38" s="156">
        <v>237049</v>
      </c>
      <c r="G38" s="156"/>
      <c r="H38" s="156">
        <v>99004.4</v>
      </c>
      <c r="I38" s="292">
        <v>2568.4</v>
      </c>
      <c r="J38" s="258">
        <v>138044.6</v>
      </c>
      <c r="K38" s="292">
        <v>531666.1</v>
      </c>
      <c r="L38" s="258">
        <v>332341</v>
      </c>
      <c r="M38" s="258">
        <v>1572.5</v>
      </c>
      <c r="N38" s="258">
        <v>97431.9</v>
      </c>
      <c r="O38" s="173">
        <f>+H38/F38*100</f>
        <v>41.765373403811026</v>
      </c>
      <c r="P38" s="164">
        <f>H38/E38*100</f>
        <v>17.387800979996136</v>
      </c>
      <c r="Q38" s="164">
        <f>M38/I38*100</f>
        <v>61.224887089238436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1467812</v>
      </c>
      <c r="F39" s="156">
        <v>499113</v>
      </c>
      <c r="G39" s="156"/>
      <c r="H39" s="156">
        <v>104682.34</v>
      </c>
      <c r="I39" s="292">
        <v>0</v>
      </c>
      <c r="J39" s="258">
        <v>394430.66</v>
      </c>
      <c r="K39" s="292">
        <v>1461822.4</v>
      </c>
      <c r="L39" s="258">
        <v>968699</v>
      </c>
      <c r="M39" s="258">
        <v>0</v>
      </c>
      <c r="N39" s="258">
        <v>104682.34</v>
      </c>
      <c r="O39" s="173">
        <f>+H39/F39*100</f>
        <v>20.973675299982165</v>
      </c>
      <c r="P39" s="164">
        <f>H39/E39*100</f>
        <v>7.1318629361253345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92"/>
      <c r="J40" s="258"/>
      <c r="K40" s="292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215770</v>
      </c>
      <c r="F41" s="150">
        <f t="shared" si="9"/>
        <v>87610</v>
      </c>
      <c r="G41" s="150">
        <f t="shared" si="9"/>
        <v>0</v>
      </c>
      <c r="H41" s="150">
        <f t="shared" si="9"/>
        <v>25757.98</v>
      </c>
      <c r="I41" s="293">
        <f t="shared" si="9"/>
        <v>0</v>
      </c>
      <c r="J41" s="150">
        <f t="shared" si="9"/>
        <v>61852.02</v>
      </c>
      <c r="K41" s="293">
        <f t="shared" si="9"/>
        <v>203700</v>
      </c>
      <c r="L41" s="150">
        <f t="shared" si="9"/>
        <v>128160</v>
      </c>
      <c r="M41" s="150">
        <f t="shared" si="9"/>
        <v>9900</v>
      </c>
      <c r="N41" s="150">
        <f t="shared" si="9"/>
        <v>15857.98</v>
      </c>
      <c r="O41" s="164">
        <f>+H41/F41*100</f>
        <v>29.400730510215727</v>
      </c>
      <c r="P41" s="164">
        <f>H41/E41*100</f>
        <v>11.937702182879919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215770</v>
      </c>
      <c r="F42" s="156">
        <v>87610</v>
      </c>
      <c r="G42" s="156"/>
      <c r="H42" s="156">
        <v>25757.98</v>
      </c>
      <c r="I42" s="292">
        <v>0</v>
      </c>
      <c r="J42" s="258">
        <v>61852.02</v>
      </c>
      <c r="K42" s="292">
        <v>203700</v>
      </c>
      <c r="L42" s="258">
        <v>128160</v>
      </c>
      <c r="M42" s="258">
        <v>9900</v>
      </c>
      <c r="N42" s="258">
        <v>15857.98</v>
      </c>
      <c r="O42" s="173">
        <f>+H42/F42*100</f>
        <v>29.400730510215727</v>
      </c>
      <c r="P42" s="164">
        <f>H42/E42*100</f>
        <v>11.937702182879919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92"/>
      <c r="J43" s="258"/>
      <c r="K43" s="292"/>
      <c r="L43" s="258"/>
      <c r="M43" s="258"/>
      <c r="N43" s="258"/>
      <c r="O43" s="173"/>
      <c r="P43" s="173"/>
      <c r="Q43" s="173"/>
    </row>
    <row r="44" spans="1:17" ht="15" customHeight="1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94"/>
      <c r="J45" s="200"/>
      <c r="K45" s="294"/>
      <c r="L45" s="200"/>
      <c r="M45" s="200"/>
      <c r="N45" s="200"/>
      <c r="O45" s="200"/>
      <c r="P45" s="200"/>
      <c r="Q45" s="200"/>
    </row>
    <row r="46" spans="1:17" ht="15" customHeight="1">
      <c r="A46" s="386" t="s">
        <v>178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295"/>
      <c r="J47" s="39"/>
      <c r="K47" s="295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295"/>
      <c r="J48" s="39"/>
      <c r="K48" s="295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295"/>
      <c r="J49" s="39"/>
      <c r="K49" s="295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295"/>
      <c r="J50" s="39"/>
      <c r="K50" s="295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295"/>
      <c r="J51" s="39"/>
      <c r="K51" s="295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295"/>
      <c r="J52" s="39"/>
      <c r="K52" s="295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295"/>
      <c r="J53" s="39"/>
      <c r="K53" s="295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295"/>
      <c r="J54" s="39"/>
      <c r="K54" s="295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295"/>
      <c r="J55" s="39"/>
      <c r="K55" s="295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295"/>
      <c r="J56" s="39"/>
      <c r="K56" s="295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295"/>
      <c r="J57" s="39"/>
      <c r="K57" s="295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295"/>
      <c r="J58" s="39"/>
      <c r="K58" s="295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295"/>
      <c r="J59" s="39"/>
      <c r="K59" s="295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295"/>
      <c r="J60" s="39"/>
      <c r="K60" s="295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295"/>
      <c r="J61" s="39"/>
      <c r="K61" s="295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295"/>
      <c r="J62" s="39"/>
      <c r="K62" s="295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295"/>
      <c r="J63" s="39"/>
      <c r="K63" s="295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295"/>
      <c r="J64" s="39"/>
      <c r="K64" s="295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295"/>
      <c r="J65" s="39"/>
      <c r="K65" s="295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295"/>
      <c r="J66" s="39"/>
      <c r="K66" s="295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295"/>
      <c r="J67" s="39"/>
      <c r="K67" s="295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295"/>
      <c r="J68" s="39"/>
      <c r="K68" s="295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295"/>
      <c r="J69" s="39"/>
      <c r="K69" s="295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295"/>
      <c r="J70" s="39"/>
      <c r="K70" s="295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295"/>
      <c r="J71" s="39"/>
      <c r="K71" s="295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295"/>
      <c r="J72" s="39"/>
      <c r="K72" s="295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50" zoomScaleNormal="90" zoomScaleSheetLayoutView="50" workbookViewId="0" topLeftCell="A1">
      <selection activeCell="A1" sqref="A1:J48"/>
    </sheetView>
  </sheetViews>
  <sheetFormatPr defaultColWidth="11.421875" defaultRowHeight="12.75"/>
  <cols>
    <col min="1" max="1" width="103.00390625" style="2" customWidth="1"/>
    <col min="2" max="2" width="24.140625" style="4" bestFit="1" customWidth="1"/>
    <col min="3" max="4" width="24.140625" style="4" customWidth="1"/>
    <col min="5" max="5" width="24.140625" style="4" bestFit="1" customWidth="1"/>
    <col min="6" max="7" width="24.140625" style="4" customWidth="1"/>
    <col min="8" max="8" width="24.140625" style="3" bestFit="1" customWidth="1"/>
    <col min="9" max="10" width="24.140625" style="3" customWidth="1"/>
    <col min="11" max="11" width="11.421875" style="2" customWidth="1"/>
    <col min="12" max="12" width="14.421875" style="2" bestFit="1" customWidth="1"/>
    <col min="13" max="16384" width="11.421875" style="2" customWidth="1"/>
  </cols>
  <sheetData>
    <row r="1" spans="1:10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0" s="1" customFormat="1" ht="23.25">
      <c r="A4" s="385" t="s">
        <v>151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1" s="1" customFormat="1" ht="24" thickBot="1">
      <c r="A5" s="213"/>
      <c r="B5" s="388">
        <v>2013</v>
      </c>
      <c r="C5" s="388"/>
      <c r="D5" s="388"/>
      <c r="E5" s="388">
        <v>2014</v>
      </c>
      <c r="F5" s="388"/>
      <c r="G5" s="388"/>
      <c r="H5" s="388">
        <v>2015</v>
      </c>
      <c r="I5" s="388"/>
      <c r="J5" s="388"/>
      <c r="K5" s="1" t="s">
        <v>73</v>
      </c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J7">B9+B11</f>
        <v>4170800</v>
      </c>
      <c r="C7" s="132">
        <f t="shared" si="0"/>
        <v>4435800</v>
      </c>
      <c r="D7" s="132">
        <f t="shared" si="0"/>
        <v>3886706</v>
      </c>
      <c r="E7" s="132">
        <f t="shared" si="0"/>
        <v>5368100</v>
      </c>
      <c r="F7" s="132">
        <f t="shared" si="0"/>
        <v>5610445</v>
      </c>
      <c r="G7" s="132">
        <f t="shared" si="0"/>
        <v>3310177</v>
      </c>
      <c r="H7" s="132">
        <f t="shared" si="0"/>
        <v>5745000</v>
      </c>
      <c r="I7" s="132">
        <f t="shared" si="0"/>
        <v>5745000</v>
      </c>
      <c r="J7" s="132">
        <f t="shared" si="0"/>
        <v>3780181</v>
      </c>
    </row>
    <row r="8" spans="1:10" s="1" customFormat="1" ht="7.5" customHeight="1">
      <c r="A8" s="134"/>
      <c r="B8" s="135"/>
      <c r="C8" s="243"/>
      <c r="D8" s="243"/>
      <c r="E8" s="243"/>
      <c r="F8" s="243"/>
      <c r="G8" s="243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J9">+B17</f>
        <v>3418200</v>
      </c>
      <c r="C9" s="138">
        <f t="shared" si="1"/>
        <v>3418200</v>
      </c>
      <c r="D9" s="138">
        <f t="shared" si="1"/>
        <v>3075126</v>
      </c>
      <c r="E9" s="138">
        <f t="shared" si="1"/>
        <v>4889700</v>
      </c>
      <c r="F9" s="138">
        <f t="shared" si="1"/>
        <v>4864795</v>
      </c>
      <c r="G9" s="138">
        <f t="shared" si="1"/>
        <v>3122690</v>
      </c>
      <c r="H9" s="138">
        <f t="shared" si="1"/>
        <v>5043000</v>
      </c>
      <c r="I9" s="138">
        <f t="shared" si="1"/>
        <v>5043000</v>
      </c>
      <c r="J9" s="138">
        <f t="shared" si="1"/>
        <v>3585327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752600</v>
      </c>
      <c r="C11" s="138">
        <f t="shared" si="2"/>
        <v>1017600</v>
      </c>
      <c r="D11" s="138">
        <f t="shared" si="2"/>
        <v>811580</v>
      </c>
      <c r="E11" s="138">
        <f t="shared" si="2"/>
        <v>478400</v>
      </c>
      <c r="F11" s="138">
        <f t="shared" si="2"/>
        <v>745650</v>
      </c>
      <c r="G11" s="138">
        <f t="shared" si="2"/>
        <v>187487</v>
      </c>
      <c r="H11" s="138">
        <f t="shared" si="2"/>
        <v>702000</v>
      </c>
      <c r="I11" s="138">
        <f t="shared" si="2"/>
        <v>702000</v>
      </c>
      <c r="J11" s="138">
        <f t="shared" si="2"/>
        <v>194854</v>
      </c>
    </row>
    <row r="12" spans="1:10" s="1" customFormat="1" ht="6" customHeight="1">
      <c r="A12" s="144"/>
      <c r="B12" s="145"/>
      <c r="C12" s="145"/>
      <c r="D12" s="145"/>
      <c r="E12" s="145"/>
      <c r="F12" s="145"/>
      <c r="G12" s="145"/>
      <c r="H12" s="144"/>
      <c r="I12" s="144"/>
      <c r="J12" s="144"/>
    </row>
    <row r="13" spans="1:10" s="1" customFormat="1" ht="23.25">
      <c r="A13" s="385" t="s">
        <v>6</v>
      </c>
      <c r="B13" s="385"/>
      <c r="C13" s="385"/>
      <c r="D13" s="385"/>
      <c r="E13" s="385"/>
      <c r="F13" s="385"/>
      <c r="G13" s="385"/>
      <c r="H13" s="385"/>
      <c r="I13" s="385"/>
      <c r="J13" s="385"/>
    </row>
    <row r="14" spans="1:10" s="1" customFormat="1" ht="6" customHeight="1">
      <c r="A14" s="384"/>
      <c r="B14" s="384"/>
      <c r="C14" s="384"/>
      <c r="D14" s="384"/>
      <c r="E14" s="384"/>
      <c r="F14" s="384"/>
      <c r="G14" s="384"/>
      <c r="H14" s="384"/>
      <c r="I14" s="384"/>
      <c r="J14" s="384"/>
    </row>
    <row r="15" spans="1:10" s="1" customFormat="1" ht="6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2" s="1" customFormat="1" ht="24" thickTop="1">
      <c r="A17" s="131" t="s">
        <v>13</v>
      </c>
      <c r="B17" s="148">
        <f aca="true" t="shared" si="3" ref="B17:J17">B18+B22</f>
        <v>3418200</v>
      </c>
      <c r="C17" s="148">
        <f t="shared" si="3"/>
        <v>3418200</v>
      </c>
      <c r="D17" s="148">
        <f t="shared" si="3"/>
        <v>3075126</v>
      </c>
      <c r="E17" s="148">
        <f t="shared" si="3"/>
        <v>4889700</v>
      </c>
      <c r="F17" s="148">
        <f t="shared" si="3"/>
        <v>4864795</v>
      </c>
      <c r="G17" s="148">
        <f t="shared" si="3"/>
        <v>3122690</v>
      </c>
      <c r="H17" s="148">
        <f t="shared" si="3"/>
        <v>5043000</v>
      </c>
      <c r="I17" s="148">
        <f t="shared" si="3"/>
        <v>5043000</v>
      </c>
      <c r="J17" s="148">
        <f t="shared" si="3"/>
        <v>3585327</v>
      </c>
      <c r="L17" s="208"/>
    </row>
    <row r="18" spans="1:22" s="5" customFormat="1" ht="23.25">
      <c r="A18" s="149" t="s">
        <v>33</v>
      </c>
      <c r="B18" s="150">
        <f aca="true" t="shared" si="4" ref="B18:G18">+B19</f>
        <v>1825000</v>
      </c>
      <c r="C18" s="150">
        <f t="shared" si="4"/>
        <v>1829325</v>
      </c>
      <c r="D18" s="150">
        <f t="shared" si="4"/>
        <v>1541715</v>
      </c>
      <c r="E18" s="150">
        <f t="shared" si="4"/>
        <v>2483200</v>
      </c>
      <c r="F18" s="150">
        <f t="shared" si="4"/>
        <v>2582614</v>
      </c>
      <c r="G18" s="150">
        <f t="shared" si="4"/>
        <v>1671136</v>
      </c>
      <c r="H18" s="151">
        <f>+H20</f>
        <v>2545700</v>
      </c>
      <c r="I18" s="151">
        <f>+I20</f>
        <v>2634800</v>
      </c>
      <c r="J18" s="151">
        <f>+J20</f>
        <v>1802828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5" customFormat="1" ht="23.25">
      <c r="A19" s="152" t="s">
        <v>3</v>
      </c>
      <c r="B19" s="153">
        <f aca="true" t="shared" si="5" ref="B19:G19">SUM(B20:B20)</f>
        <v>1825000</v>
      </c>
      <c r="C19" s="153">
        <f t="shared" si="5"/>
        <v>1829325</v>
      </c>
      <c r="D19" s="153">
        <f t="shared" si="5"/>
        <v>1541715</v>
      </c>
      <c r="E19" s="153">
        <f t="shared" si="5"/>
        <v>2483200</v>
      </c>
      <c r="F19" s="153">
        <f t="shared" si="5"/>
        <v>2582614</v>
      </c>
      <c r="G19" s="153">
        <f t="shared" si="5"/>
        <v>1671136</v>
      </c>
      <c r="H19" s="154">
        <f>SUM(H20)</f>
        <v>2545700</v>
      </c>
      <c r="I19" s="154">
        <f>SUM(I20)</f>
        <v>2634800</v>
      </c>
      <c r="J19" s="154">
        <f>SUM(J20)</f>
        <v>1802828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6" customFormat="1" ht="23.25">
      <c r="A20" s="155" t="s">
        <v>34</v>
      </c>
      <c r="B20" s="156">
        <v>1825000</v>
      </c>
      <c r="C20" s="156">
        <v>1829325</v>
      </c>
      <c r="D20" s="156">
        <v>1541715</v>
      </c>
      <c r="E20" s="156">
        <v>2483200</v>
      </c>
      <c r="F20" s="156">
        <v>2582614</v>
      </c>
      <c r="G20" s="156">
        <v>1671136</v>
      </c>
      <c r="H20" s="157">
        <v>2545700</v>
      </c>
      <c r="I20" s="157">
        <v>2634800</v>
      </c>
      <c r="J20" s="157">
        <v>1802828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6" customFormat="1" ht="15" customHeight="1">
      <c r="A21" s="159"/>
      <c r="B21" s="160"/>
      <c r="C21" s="160"/>
      <c r="D21" s="160"/>
      <c r="E21" s="160"/>
      <c r="F21" s="160"/>
      <c r="G21" s="160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5" customFormat="1" ht="23.25">
      <c r="A22" s="149" t="s">
        <v>102</v>
      </c>
      <c r="B22" s="163">
        <f aca="true" t="shared" si="6" ref="B22:J22">B23+B24+B25+B26</f>
        <v>1593200</v>
      </c>
      <c r="C22" s="163">
        <f t="shared" si="6"/>
        <v>1588875</v>
      </c>
      <c r="D22" s="163">
        <f t="shared" si="6"/>
        <v>1533411</v>
      </c>
      <c r="E22" s="163">
        <f t="shared" si="6"/>
        <v>2406500</v>
      </c>
      <c r="F22" s="163">
        <f t="shared" si="6"/>
        <v>2282181</v>
      </c>
      <c r="G22" s="163">
        <f t="shared" si="6"/>
        <v>1451554</v>
      </c>
      <c r="H22" s="163">
        <f t="shared" si="6"/>
        <v>2497300</v>
      </c>
      <c r="I22" s="163">
        <f t="shared" si="6"/>
        <v>2408200</v>
      </c>
      <c r="J22" s="163">
        <f t="shared" si="6"/>
        <v>1782499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5" customFormat="1" ht="23.25">
      <c r="A23" s="165" t="s">
        <v>103</v>
      </c>
      <c r="B23" s="166">
        <v>1376130</v>
      </c>
      <c r="C23" s="166">
        <v>1332473</v>
      </c>
      <c r="D23" s="166">
        <v>1287251</v>
      </c>
      <c r="E23" s="166">
        <v>2063304</v>
      </c>
      <c r="F23" s="166">
        <v>1935635</v>
      </c>
      <c r="G23" s="166">
        <v>1219627</v>
      </c>
      <c r="H23" s="167">
        <v>2108386</v>
      </c>
      <c r="I23" s="167">
        <v>2030286</v>
      </c>
      <c r="J23" s="167">
        <v>1490450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5" customFormat="1" ht="23.25">
      <c r="A24" s="165" t="s">
        <v>104</v>
      </c>
      <c r="B24" s="160">
        <v>47890</v>
      </c>
      <c r="C24" s="160">
        <v>55863</v>
      </c>
      <c r="D24" s="160">
        <v>52883</v>
      </c>
      <c r="E24" s="160">
        <v>99477</v>
      </c>
      <c r="F24" s="160">
        <v>99227</v>
      </c>
      <c r="G24" s="160">
        <v>60832</v>
      </c>
      <c r="H24" s="161">
        <v>119380</v>
      </c>
      <c r="I24" s="161">
        <v>113380</v>
      </c>
      <c r="J24" s="161">
        <v>67408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6" customFormat="1" ht="23.25">
      <c r="A25" s="165" t="s">
        <v>105</v>
      </c>
      <c r="B25" s="171">
        <v>138840</v>
      </c>
      <c r="C25" s="171">
        <v>164153</v>
      </c>
      <c r="D25" s="171">
        <v>157961</v>
      </c>
      <c r="E25" s="171">
        <v>170570</v>
      </c>
      <c r="F25" s="171">
        <v>172970</v>
      </c>
      <c r="G25" s="171">
        <v>136780</v>
      </c>
      <c r="H25" s="157">
        <v>187516</v>
      </c>
      <c r="I25" s="157">
        <v>182516</v>
      </c>
      <c r="J25" s="157">
        <v>148107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6" customFormat="1" ht="23.25">
      <c r="A26" s="174" t="s">
        <v>150</v>
      </c>
      <c r="B26" s="156">
        <v>30340</v>
      </c>
      <c r="C26" s="156">
        <v>36386</v>
      </c>
      <c r="D26" s="156">
        <v>35316</v>
      </c>
      <c r="E26" s="156">
        <v>73149</v>
      </c>
      <c r="F26" s="156">
        <v>74349</v>
      </c>
      <c r="G26" s="156">
        <v>34315</v>
      </c>
      <c r="H26" s="157">
        <v>82018</v>
      </c>
      <c r="I26" s="157">
        <v>82018</v>
      </c>
      <c r="J26" s="157">
        <v>76534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6" customHeight="1">
      <c r="A27" s="175"/>
      <c r="B27" s="176"/>
      <c r="C27" s="176"/>
      <c r="D27" s="176"/>
      <c r="E27" s="176" t="s">
        <v>73</v>
      </c>
      <c r="F27" s="176"/>
      <c r="G27" s="176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10" ht="28.5" customHeight="1">
      <c r="A28" s="385" t="s">
        <v>7</v>
      </c>
      <c r="B28" s="385"/>
      <c r="C28" s="385"/>
      <c r="D28" s="385"/>
      <c r="E28" s="385"/>
      <c r="F28" s="385"/>
      <c r="G28" s="385"/>
      <c r="H28" s="385"/>
      <c r="I28" s="385"/>
      <c r="J28" s="385"/>
    </row>
    <row r="29" spans="1:10" ht="6" customHeight="1">
      <c r="A29" s="178"/>
      <c r="B29" s="179"/>
      <c r="C29" s="179"/>
      <c r="D29" s="179"/>
      <c r="E29" s="179"/>
      <c r="F29" s="179"/>
      <c r="G29" s="179"/>
      <c r="H29" s="178"/>
      <c r="I29" s="178"/>
      <c r="J29" s="178"/>
    </row>
    <row r="30" spans="1:10" ht="6" customHeight="1" thickBot="1">
      <c r="A30" s="178"/>
      <c r="B30" s="179"/>
      <c r="C30" s="179"/>
      <c r="D30" s="179"/>
      <c r="E30" s="179"/>
      <c r="F30" s="179"/>
      <c r="G30" s="179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B35+B42</f>
        <v>752600</v>
      </c>
      <c r="C32" s="184">
        <f t="shared" si="7"/>
        <v>1017600</v>
      </c>
      <c r="D32" s="184">
        <f t="shared" si="7"/>
        <v>811580</v>
      </c>
      <c r="E32" s="184">
        <f t="shared" si="7"/>
        <v>478400</v>
      </c>
      <c r="F32" s="184">
        <f t="shared" si="7"/>
        <v>745650</v>
      </c>
      <c r="G32" s="184">
        <f t="shared" si="7"/>
        <v>187487</v>
      </c>
      <c r="H32" s="184">
        <f t="shared" si="7"/>
        <v>702000</v>
      </c>
      <c r="I32" s="184">
        <f t="shared" si="7"/>
        <v>702000</v>
      </c>
      <c r="J32" s="184">
        <f t="shared" si="7"/>
        <v>194854</v>
      </c>
    </row>
    <row r="33" spans="1:10" ht="7.5" customHeight="1">
      <c r="A33" s="149"/>
      <c r="B33" s="185"/>
      <c r="C33" s="189"/>
      <c r="D33" s="189"/>
      <c r="E33" s="189"/>
      <c r="F33" s="189"/>
      <c r="G33" s="189"/>
      <c r="H33" s="186"/>
      <c r="I33" s="186"/>
      <c r="J33" s="186"/>
    </row>
    <row r="34" spans="1:10" ht="7.5" customHeight="1">
      <c r="A34" s="149"/>
      <c r="B34" s="185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SUM(B36:B40)</f>
        <v>602600</v>
      </c>
      <c r="C35" s="185">
        <f t="shared" si="8"/>
        <v>779100</v>
      </c>
      <c r="D35" s="185">
        <f t="shared" si="8"/>
        <v>597073</v>
      </c>
      <c r="E35" s="185">
        <f t="shared" si="8"/>
        <v>330000</v>
      </c>
      <c r="F35" s="185">
        <f t="shared" si="8"/>
        <v>603600</v>
      </c>
      <c r="G35" s="185">
        <f t="shared" si="8"/>
        <v>163614</v>
      </c>
      <c r="H35" s="185">
        <f t="shared" si="8"/>
        <v>560000</v>
      </c>
      <c r="I35" s="185">
        <f t="shared" si="8"/>
        <v>592000</v>
      </c>
      <c r="J35" s="185">
        <f t="shared" si="8"/>
        <v>160458</v>
      </c>
    </row>
    <row r="36" spans="1:10" ht="23.25">
      <c r="A36" s="155" t="s">
        <v>108</v>
      </c>
      <c r="B36" s="156">
        <v>180000</v>
      </c>
      <c r="C36" s="194">
        <v>317680</v>
      </c>
      <c r="D36" s="194">
        <v>301557</v>
      </c>
      <c r="E36" s="194">
        <v>100000</v>
      </c>
      <c r="F36" s="194">
        <v>370500</v>
      </c>
      <c r="G36" s="194">
        <v>100719</v>
      </c>
      <c r="H36" s="194">
        <v>300000</v>
      </c>
      <c r="I36" s="194">
        <v>377577</v>
      </c>
      <c r="J36" s="194">
        <v>101493</v>
      </c>
    </row>
    <row r="37" spans="1:10" ht="23.25">
      <c r="A37" s="155" t="s">
        <v>146</v>
      </c>
      <c r="B37" s="156">
        <v>270000</v>
      </c>
      <c r="C37" s="194">
        <v>383820</v>
      </c>
      <c r="D37" s="194">
        <v>224824</v>
      </c>
      <c r="E37" s="194">
        <v>135000</v>
      </c>
      <c r="F37" s="194">
        <v>136000</v>
      </c>
      <c r="G37" s="194">
        <v>43997</v>
      </c>
      <c r="H37" s="194">
        <v>170000</v>
      </c>
      <c r="I37" s="194">
        <v>136523</v>
      </c>
      <c r="J37" s="194">
        <v>27574</v>
      </c>
    </row>
    <row r="38" spans="1:10" ht="23.25">
      <c r="A38" s="155" t="s">
        <v>147</v>
      </c>
      <c r="B38" s="156">
        <v>152600</v>
      </c>
      <c r="C38" s="194">
        <v>77600</v>
      </c>
      <c r="D38" s="194">
        <v>70692</v>
      </c>
      <c r="E38" s="194">
        <v>95000</v>
      </c>
      <c r="F38" s="194">
        <v>97100</v>
      </c>
      <c r="G38" s="194">
        <v>18898</v>
      </c>
      <c r="H38" s="194">
        <v>90000</v>
      </c>
      <c r="I38" s="194">
        <v>77900</v>
      </c>
      <c r="J38" s="194">
        <v>31391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J42">SUM(B43:B44)</f>
        <v>150000</v>
      </c>
      <c r="C42" s="150">
        <f t="shared" si="9"/>
        <v>238500</v>
      </c>
      <c r="D42" s="150">
        <f t="shared" si="9"/>
        <v>214507</v>
      </c>
      <c r="E42" s="150">
        <f t="shared" si="9"/>
        <v>148400</v>
      </c>
      <c r="F42" s="150">
        <f t="shared" si="9"/>
        <v>142050</v>
      </c>
      <c r="G42" s="150">
        <f t="shared" si="9"/>
        <v>23873</v>
      </c>
      <c r="H42" s="150">
        <f t="shared" si="9"/>
        <v>142000</v>
      </c>
      <c r="I42" s="150">
        <f t="shared" si="9"/>
        <v>110000</v>
      </c>
      <c r="J42" s="150">
        <f t="shared" si="9"/>
        <v>34396</v>
      </c>
    </row>
    <row r="43" spans="1:10" ht="23.25">
      <c r="A43" s="155" t="s">
        <v>111</v>
      </c>
      <c r="B43" s="156">
        <v>75000</v>
      </c>
      <c r="C43" s="194">
        <v>171000</v>
      </c>
      <c r="D43" s="194">
        <v>153448</v>
      </c>
      <c r="E43" s="194">
        <v>73400</v>
      </c>
      <c r="F43" s="194">
        <v>72150</v>
      </c>
      <c r="G43" s="194">
        <v>9358</v>
      </c>
      <c r="H43" s="194">
        <v>45000</v>
      </c>
      <c r="I43" s="194">
        <v>37100</v>
      </c>
      <c r="J43" s="194">
        <v>20096</v>
      </c>
    </row>
    <row r="44" spans="1:10" ht="23.25">
      <c r="A44" s="155" t="s">
        <v>148</v>
      </c>
      <c r="B44" s="156">
        <v>75000</v>
      </c>
      <c r="C44" s="194">
        <v>67500</v>
      </c>
      <c r="D44" s="194">
        <v>61059</v>
      </c>
      <c r="E44" s="194">
        <v>75000</v>
      </c>
      <c r="F44" s="194">
        <v>69900</v>
      </c>
      <c r="G44" s="194">
        <v>14515</v>
      </c>
      <c r="H44" s="194">
        <v>97000</v>
      </c>
      <c r="I44" s="194">
        <v>72900</v>
      </c>
      <c r="J44" s="194">
        <v>14300</v>
      </c>
    </row>
    <row r="45" spans="1:10" ht="23.25">
      <c r="A45" s="155"/>
      <c r="B45" s="156"/>
      <c r="C45" s="194"/>
      <c r="D45" s="194"/>
      <c r="E45" s="194"/>
      <c r="F45" s="194"/>
      <c r="G45" s="194"/>
      <c r="H45" s="194"/>
      <c r="I45" s="194"/>
      <c r="J45" s="194"/>
    </row>
    <row r="46" spans="1:10" ht="23.25">
      <c r="A46" s="244" t="s">
        <v>22</v>
      </c>
      <c r="B46" s="246">
        <v>0</v>
      </c>
      <c r="C46" s="246">
        <v>0</v>
      </c>
      <c r="D46" s="246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</row>
    <row r="47" spans="1:10" ht="23.25">
      <c r="A47" s="245" t="s">
        <v>149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</row>
    <row r="48" spans="1:10" ht="15">
      <c r="A48" s="33"/>
      <c r="B48" s="61"/>
      <c r="C48" s="61"/>
      <c r="D48" s="61"/>
      <c r="E48" s="61"/>
      <c r="F48" s="61"/>
      <c r="G48" s="61"/>
      <c r="H48" s="39"/>
      <c r="I48" s="39"/>
      <c r="J48" s="39"/>
    </row>
    <row r="49" spans="1:10" ht="15">
      <c r="A49" s="33"/>
      <c r="B49" s="61"/>
      <c r="C49" s="61"/>
      <c r="D49" s="61"/>
      <c r="E49" s="61"/>
      <c r="F49" s="61"/>
      <c r="G49" s="61"/>
      <c r="H49" s="39"/>
      <c r="I49" s="39"/>
      <c r="J49" s="39"/>
    </row>
    <row r="50" spans="1:10" ht="15">
      <c r="A50" s="33"/>
      <c r="B50" s="61"/>
      <c r="C50" s="61"/>
      <c r="D50" s="61"/>
      <c r="E50" s="61"/>
      <c r="F50" s="61"/>
      <c r="G50" s="61"/>
      <c r="H50" s="39"/>
      <c r="I50" s="39"/>
      <c r="J50" s="39"/>
    </row>
    <row r="51" spans="1:10" ht="15">
      <c r="A51" s="33"/>
      <c r="B51" s="61"/>
      <c r="C51" s="61"/>
      <c r="D51" s="61"/>
      <c r="E51" s="61"/>
      <c r="F51" s="61"/>
      <c r="G51" s="61"/>
      <c r="H51" s="39"/>
      <c r="I51" s="39"/>
      <c r="J51" s="39"/>
    </row>
    <row r="52" spans="1:10" ht="15">
      <c r="A52" s="33"/>
      <c r="B52" s="61"/>
      <c r="C52" s="61"/>
      <c r="D52" s="61"/>
      <c r="E52" s="61"/>
      <c r="F52" s="61"/>
      <c r="G52" s="61"/>
      <c r="H52" s="39"/>
      <c r="I52" s="39"/>
      <c r="J52" s="39"/>
    </row>
    <row r="53" spans="1:10" ht="15">
      <c r="A53" s="33"/>
      <c r="B53" s="61"/>
      <c r="C53" s="61"/>
      <c r="D53" s="61"/>
      <c r="E53" s="61"/>
      <c r="F53" s="61"/>
      <c r="G53" s="61"/>
      <c r="H53" s="39"/>
      <c r="I53" s="39"/>
      <c r="J53" s="39"/>
    </row>
    <row r="54" spans="1:10" ht="15">
      <c r="A54" s="33"/>
      <c r="B54" s="61"/>
      <c r="C54" s="61"/>
      <c r="D54" s="61"/>
      <c r="E54" s="61"/>
      <c r="F54" s="61"/>
      <c r="G54" s="61"/>
      <c r="H54" s="39"/>
      <c r="I54" s="39"/>
      <c r="J54" s="39"/>
    </row>
    <row r="55" spans="1:10" ht="15">
      <c r="A55" s="33"/>
      <c r="B55" s="61"/>
      <c r="C55" s="61"/>
      <c r="D55" s="61"/>
      <c r="E55" s="61"/>
      <c r="F55" s="61"/>
      <c r="G55" s="61"/>
      <c r="H55" s="39"/>
      <c r="I55" s="39"/>
      <c r="J55" s="39"/>
    </row>
    <row r="56" spans="1:10" ht="15">
      <c r="A56" s="33"/>
      <c r="B56" s="61"/>
      <c r="C56" s="61"/>
      <c r="D56" s="61"/>
      <c r="E56" s="61"/>
      <c r="F56" s="61"/>
      <c r="G56" s="61"/>
      <c r="H56" s="39"/>
      <c r="I56" s="39"/>
      <c r="J56" s="39"/>
    </row>
    <row r="57" spans="1:10" ht="15">
      <c r="A57" s="33"/>
      <c r="B57" s="61"/>
      <c r="C57" s="61"/>
      <c r="D57" s="61"/>
      <c r="E57" s="61"/>
      <c r="F57" s="61"/>
      <c r="G57" s="61"/>
      <c r="H57" s="39"/>
      <c r="I57" s="39"/>
      <c r="J57" s="39"/>
    </row>
    <row r="58" spans="1:10" ht="15">
      <c r="A58" s="33"/>
      <c r="B58" s="61"/>
      <c r="C58" s="61"/>
      <c r="D58" s="61"/>
      <c r="E58" s="61"/>
      <c r="F58" s="61"/>
      <c r="G58" s="61"/>
      <c r="H58" s="39"/>
      <c r="I58" s="39"/>
      <c r="J58" s="39"/>
    </row>
    <row r="59" spans="1:10" ht="15">
      <c r="A59" s="33"/>
      <c r="B59" s="61"/>
      <c r="C59" s="61"/>
      <c r="D59" s="61"/>
      <c r="E59" s="61"/>
      <c r="F59" s="61"/>
      <c r="G59" s="61"/>
      <c r="H59" s="39"/>
      <c r="I59" s="39"/>
      <c r="J59" s="39"/>
    </row>
    <row r="60" spans="1:10" ht="15">
      <c r="A60" s="33"/>
      <c r="B60" s="61"/>
      <c r="C60" s="61"/>
      <c r="D60" s="61"/>
      <c r="E60" s="61"/>
      <c r="F60" s="61"/>
      <c r="G60" s="61"/>
      <c r="H60" s="39"/>
      <c r="I60" s="39"/>
      <c r="J60" s="39"/>
    </row>
    <row r="61" spans="1:10" ht="15">
      <c r="A61" s="33"/>
      <c r="B61" s="61"/>
      <c r="C61" s="61"/>
      <c r="D61" s="61"/>
      <c r="E61" s="61"/>
      <c r="F61" s="61"/>
      <c r="G61" s="61"/>
      <c r="H61" s="39"/>
      <c r="I61" s="39"/>
      <c r="J61" s="39"/>
    </row>
    <row r="62" spans="1:10" ht="15">
      <c r="A62" s="33"/>
      <c r="B62" s="61"/>
      <c r="C62" s="61"/>
      <c r="D62" s="61"/>
      <c r="E62" s="61"/>
      <c r="F62" s="61"/>
      <c r="G62" s="61"/>
      <c r="H62" s="39"/>
      <c r="I62" s="39"/>
      <c r="J62" s="39"/>
    </row>
    <row r="63" spans="1:10" ht="15">
      <c r="A63" s="33"/>
      <c r="B63" s="61"/>
      <c r="C63" s="61"/>
      <c r="D63" s="61"/>
      <c r="E63" s="61"/>
      <c r="F63" s="61"/>
      <c r="G63" s="61"/>
      <c r="H63" s="39"/>
      <c r="I63" s="39"/>
      <c r="J63" s="39"/>
    </row>
    <row r="64" spans="1:10" ht="15">
      <c r="A64" s="33"/>
      <c r="B64" s="61"/>
      <c r="C64" s="61"/>
      <c r="D64" s="61"/>
      <c r="E64" s="61"/>
      <c r="F64" s="61"/>
      <c r="G64" s="61"/>
      <c r="H64" s="39"/>
      <c r="I64" s="39"/>
      <c r="J64" s="39"/>
    </row>
    <row r="65" spans="1:10" ht="15">
      <c r="A65" s="33"/>
      <c r="B65" s="61"/>
      <c r="C65" s="61"/>
      <c r="D65" s="61"/>
      <c r="E65" s="61"/>
      <c r="F65" s="61"/>
      <c r="G65" s="61"/>
      <c r="H65" s="39"/>
      <c r="I65" s="39"/>
      <c r="J65" s="39"/>
    </row>
    <row r="66" spans="1:10" ht="15">
      <c r="A66" s="33"/>
      <c r="B66" s="61"/>
      <c r="C66" s="61"/>
      <c r="D66" s="61"/>
      <c r="E66" s="61"/>
      <c r="F66" s="61"/>
      <c r="G66" s="61"/>
      <c r="H66" s="39"/>
      <c r="I66" s="39"/>
      <c r="J66" s="39"/>
    </row>
    <row r="67" spans="1:10" ht="15">
      <c r="A67" s="33"/>
      <c r="B67" s="61"/>
      <c r="C67" s="61"/>
      <c r="D67" s="61"/>
      <c r="E67" s="61"/>
      <c r="F67" s="61"/>
      <c r="G67" s="61"/>
      <c r="H67" s="39"/>
      <c r="I67" s="39"/>
      <c r="J67" s="39"/>
    </row>
    <row r="68" spans="1:10" ht="15">
      <c r="A68" s="33"/>
      <c r="B68" s="61"/>
      <c r="C68" s="61"/>
      <c r="D68" s="61"/>
      <c r="E68" s="61"/>
      <c r="F68" s="61"/>
      <c r="G68" s="61"/>
      <c r="H68" s="39"/>
      <c r="I68" s="39"/>
      <c r="J68" s="39"/>
    </row>
    <row r="69" spans="1:10" ht="15">
      <c r="A69" s="33"/>
      <c r="B69" s="61"/>
      <c r="C69" s="61"/>
      <c r="D69" s="61"/>
      <c r="E69" s="61"/>
      <c r="F69" s="61"/>
      <c r="G69" s="61"/>
      <c r="H69" s="39"/>
      <c r="I69" s="39"/>
      <c r="J69" s="39"/>
    </row>
    <row r="70" spans="1:10" ht="15">
      <c r="A70" s="33"/>
      <c r="B70" s="61"/>
      <c r="C70" s="61"/>
      <c r="D70" s="61"/>
      <c r="E70" s="61"/>
      <c r="F70" s="61"/>
      <c r="G70" s="61"/>
      <c r="H70" s="39"/>
      <c r="I70" s="39"/>
      <c r="J70" s="39"/>
    </row>
    <row r="71" spans="1:10" ht="15">
      <c r="A71" s="33"/>
      <c r="B71" s="61"/>
      <c r="C71" s="61"/>
      <c r="D71" s="61"/>
      <c r="E71" s="61"/>
      <c r="F71" s="61"/>
      <c r="G71" s="61"/>
      <c r="H71" s="39"/>
      <c r="I71" s="39"/>
      <c r="J71" s="39"/>
    </row>
    <row r="72" spans="1:10" ht="15">
      <c r="A72" s="33"/>
      <c r="B72" s="61"/>
      <c r="C72" s="61"/>
      <c r="D72" s="61"/>
      <c r="E72" s="61"/>
      <c r="F72" s="61"/>
      <c r="G72" s="61"/>
      <c r="H72" s="39"/>
      <c r="I72" s="39"/>
      <c r="J72" s="39"/>
    </row>
    <row r="73" spans="1:10" ht="15">
      <c r="A73" s="33"/>
      <c r="B73" s="61"/>
      <c r="C73" s="61"/>
      <c r="D73" s="61"/>
      <c r="E73" s="61"/>
      <c r="F73" s="61"/>
      <c r="G73" s="61"/>
      <c r="H73" s="39"/>
      <c r="I73" s="39"/>
      <c r="J73" s="39"/>
    </row>
  </sheetData>
  <sheetProtection formatRows="0" insertColumns="0" insertRows="0" selectLockedCells="1" selectUnlockedCells="1"/>
  <mergeCells count="10">
    <mergeCell ref="A28:J28"/>
    <mergeCell ref="B5:D5"/>
    <mergeCell ref="E5:G5"/>
    <mergeCell ref="H5:J5"/>
    <mergeCell ref="A1:J1"/>
    <mergeCell ref="A2:J2"/>
    <mergeCell ref="A3:J3"/>
    <mergeCell ref="A4:J4"/>
    <mergeCell ref="A13:J13"/>
    <mergeCell ref="A14:J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50" zoomScaleNormal="90" zoomScaleSheetLayoutView="50" workbookViewId="0" topLeftCell="A1">
      <selection activeCell="A1" sqref="A1:J49"/>
    </sheetView>
  </sheetViews>
  <sheetFormatPr defaultColWidth="11.421875" defaultRowHeight="12.75"/>
  <cols>
    <col min="1" max="1" width="103.00390625" style="2" customWidth="1"/>
    <col min="2" max="2" width="24.140625" style="3" bestFit="1" customWidth="1"/>
    <col min="3" max="4" width="24.140625" style="3" customWidth="1"/>
    <col min="5" max="5" width="24.140625" style="3" bestFit="1" customWidth="1"/>
    <col min="6" max="7" width="24.140625" style="3" customWidth="1"/>
    <col min="8" max="10" width="24.140625" style="3" bestFit="1" customWidth="1"/>
    <col min="11" max="16384" width="11.421875" style="2" customWidth="1"/>
  </cols>
  <sheetData>
    <row r="1" spans="1:10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0" s="1" customFormat="1" ht="23.25">
      <c r="A4" s="385" t="s">
        <v>152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0" s="1" customFormat="1" ht="24" thickBot="1">
      <c r="A5" s="213"/>
      <c r="B5" s="388">
        <v>2016</v>
      </c>
      <c r="C5" s="388"/>
      <c r="D5" s="388"/>
      <c r="E5" s="388">
        <v>2017</v>
      </c>
      <c r="F5" s="388"/>
      <c r="G5" s="388"/>
      <c r="H5" s="388">
        <v>2018</v>
      </c>
      <c r="I5" s="388"/>
      <c r="J5" s="388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H7">B9+B11</f>
        <v>6123600</v>
      </c>
      <c r="C7" s="132">
        <f t="shared" si="0"/>
        <v>6123600</v>
      </c>
      <c r="D7" s="132">
        <f t="shared" si="0"/>
        <v>3904624</v>
      </c>
      <c r="E7" s="132">
        <f t="shared" si="0"/>
        <v>6961800</v>
      </c>
      <c r="F7" s="132">
        <f t="shared" si="0"/>
        <v>6961800</v>
      </c>
      <c r="G7" s="132">
        <f t="shared" si="0"/>
        <v>5485232</v>
      </c>
      <c r="H7" s="132">
        <f t="shared" si="0"/>
        <v>6957635</v>
      </c>
      <c r="I7" s="132">
        <f>I9+I11</f>
        <v>6957835</v>
      </c>
      <c r="J7" s="132">
        <f>J9+J11</f>
        <v>6229222.859999999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H9">+B17</f>
        <v>5421600</v>
      </c>
      <c r="C9" s="138">
        <f t="shared" si="1"/>
        <v>5421600</v>
      </c>
      <c r="D9" s="138">
        <f t="shared" si="1"/>
        <v>3437334</v>
      </c>
      <c r="E9" s="138">
        <f t="shared" si="1"/>
        <v>6224700</v>
      </c>
      <c r="F9" s="138">
        <f t="shared" si="1"/>
        <v>6224700</v>
      </c>
      <c r="G9" s="138">
        <f t="shared" si="1"/>
        <v>5035968</v>
      </c>
      <c r="H9" s="138">
        <f t="shared" si="1"/>
        <v>6331100</v>
      </c>
      <c r="I9" s="138">
        <f>+I17</f>
        <v>6255806</v>
      </c>
      <c r="J9" s="138">
        <f>+J17</f>
        <v>5577704.279999999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H11">+B32</f>
        <v>702000</v>
      </c>
      <c r="C11" s="138">
        <f t="shared" si="2"/>
        <v>702000</v>
      </c>
      <c r="D11" s="138">
        <f t="shared" si="2"/>
        <v>467290</v>
      </c>
      <c r="E11" s="138">
        <f t="shared" si="2"/>
        <v>737100</v>
      </c>
      <c r="F11" s="138">
        <f t="shared" si="2"/>
        <v>737100</v>
      </c>
      <c r="G11" s="138">
        <f t="shared" si="2"/>
        <v>449264</v>
      </c>
      <c r="H11" s="138">
        <f t="shared" si="2"/>
        <v>626535</v>
      </c>
      <c r="I11" s="138">
        <f>+I32</f>
        <v>702029</v>
      </c>
      <c r="J11" s="138">
        <f>+J32</f>
        <v>651518.58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85" t="s">
        <v>6</v>
      </c>
      <c r="B13" s="385"/>
      <c r="C13" s="385"/>
      <c r="D13" s="385"/>
      <c r="E13" s="385"/>
      <c r="F13" s="385"/>
      <c r="G13" s="385"/>
      <c r="H13" s="385"/>
    </row>
    <row r="14" spans="1:7" s="1" customFormat="1" ht="6" customHeight="1">
      <c r="A14" s="384"/>
      <c r="B14" s="384"/>
      <c r="C14" s="384"/>
      <c r="D14" s="384"/>
      <c r="E14" s="384"/>
      <c r="F14" s="125"/>
      <c r="G14" s="125"/>
    </row>
    <row r="15" spans="1:10" s="1" customFormat="1" ht="6" customHeight="1" thickBot="1">
      <c r="A15" s="125"/>
      <c r="B15" s="125"/>
      <c r="C15" s="125"/>
      <c r="D15" s="125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5421600</v>
      </c>
      <c r="C17" s="148">
        <f t="shared" si="3"/>
        <v>5421600</v>
      </c>
      <c r="D17" s="148">
        <f t="shared" si="3"/>
        <v>3437334</v>
      </c>
      <c r="E17" s="148">
        <f t="shared" si="3"/>
        <v>6224700</v>
      </c>
      <c r="F17" s="148">
        <f t="shared" si="3"/>
        <v>6224700</v>
      </c>
      <c r="G17" s="148">
        <f t="shared" si="3"/>
        <v>5035968</v>
      </c>
      <c r="H17" s="148">
        <f t="shared" si="3"/>
        <v>6331100</v>
      </c>
      <c r="I17" s="148">
        <f>I18+I22</f>
        <v>6255806</v>
      </c>
      <c r="J17" s="148">
        <f>J18+J22</f>
        <v>5577704.279999999</v>
      </c>
    </row>
    <row r="18" spans="1:20" s="5" customFormat="1" ht="23.25">
      <c r="A18" s="149" t="s">
        <v>33</v>
      </c>
      <c r="B18" s="151">
        <f>+B20</f>
        <v>2555100</v>
      </c>
      <c r="C18" s="151">
        <f>+C20</f>
        <v>2555100</v>
      </c>
      <c r="D18" s="151">
        <f>+D20</f>
        <v>1384802</v>
      </c>
      <c r="E18" s="151">
        <f aca="true" t="shared" si="4" ref="E18:J18">E20</f>
        <v>2505284</v>
      </c>
      <c r="F18" s="151">
        <f t="shared" si="4"/>
        <v>2492863</v>
      </c>
      <c r="G18" s="151">
        <f t="shared" si="4"/>
        <v>1959926</v>
      </c>
      <c r="H18" s="151">
        <f t="shared" si="4"/>
        <v>2519850</v>
      </c>
      <c r="I18" s="151">
        <f t="shared" si="4"/>
        <v>2599095</v>
      </c>
      <c r="J18" s="151">
        <f t="shared" si="4"/>
        <v>2158199.46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2555100</v>
      </c>
      <c r="C19" s="154">
        <f t="shared" si="5"/>
        <v>2555100</v>
      </c>
      <c r="D19" s="154">
        <f t="shared" si="5"/>
        <v>1384802</v>
      </c>
      <c r="E19" s="154">
        <f t="shared" si="5"/>
        <v>2505284</v>
      </c>
      <c r="F19" s="154">
        <f t="shared" si="5"/>
        <v>2492863</v>
      </c>
      <c r="G19" s="154">
        <f t="shared" si="5"/>
        <v>1959926</v>
      </c>
      <c r="H19" s="154">
        <f t="shared" si="5"/>
        <v>2519850</v>
      </c>
      <c r="I19" s="154">
        <f t="shared" si="5"/>
        <v>2599095</v>
      </c>
      <c r="J19" s="154">
        <f t="shared" si="5"/>
        <v>2158199.46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2555100</v>
      </c>
      <c r="C20" s="157">
        <v>2555100</v>
      </c>
      <c r="D20" s="157">
        <v>1384802</v>
      </c>
      <c r="E20" s="157">
        <v>2505284</v>
      </c>
      <c r="F20" s="157">
        <v>2492863</v>
      </c>
      <c r="G20" s="157">
        <v>1959926</v>
      </c>
      <c r="H20" s="157">
        <v>2519850</v>
      </c>
      <c r="I20" s="247">
        <v>2599095</v>
      </c>
      <c r="J20" s="247">
        <v>2158199.46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2866500</v>
      </c>
      <c r="C22" s="163">
        <f t="shared" si="6"/>
        <v>2866500</v>
      </c>
      <c r="D22" s="163">
        <f t="shared" si="6"/>
        <v>2052532</v>
      </c>
      <c r="E22" s="163">
        <f t="shared" si="6"/>
        <v>3719416</v>
      </c>
      <c r="F22" s="163">
        <f t="shared" si="6"/>
        <v>3731837</v>
      </c>
      <c r="G22" s="163">
        <f t="shared" si="6"/>
        <v>3076042</v>
      </c>
      <c r="H22" s="163">
        <f t="shared" si="6"/>
        <v>3811250</v>
      </c>
      <c r="I22" s="163">
        <f>I23+I24+I25+I26</f>
        <v>3656711</v>
      </c>
      <c r="J22" s="163">
        <f>J23+J24+J25+J26</f>
        <v>3419504.82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2433306</v>
      </c>
      <c r="C23" s="167">
        <v>2433306</v>
      </c>
      <c r="D23" s="167">
        <v>1698680</v>
      </c>
      <c r="E23" s="167">
        <v>3120573</v>
      </c>
      <c r="F23" s="167">
        <v>3116905</v>
      </c>
      <c r="G23" s="167">
        <v>2573598</v>
      </c>
      <c r="H23" s="167">
        <v>3318865</v>
      </c>
      <c r="I23" s="248">
        <v>3198985</v>
      </c>
      <c r="J23" s="248">
        <v>3047910.5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134800</v>
      </c>
      <c r="C24" s="161">
        <v>134800</v>
      </c>
      <c r="D24" s="161">
        <v>111579</v>
      </c>
      <c r="E24" s="161">
        <v>202656</v>
      </c>
      <c r="F24" s="161">
        <v>200170</v>
      </c>
      <c r="G24" s="161">
        <v>152275</v>
      </c>
      <c r="H24" s="161">
        <v>127461</v>
      </c>
      <c r="I24" s="248">
        <v>121098</v>
      </c>
      <c r="J24" s="248">
        <v>104102.78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57">
        <v>205859</v>
      </c>
      <c r="C25" s="172">
        <v>205859</v>
      </c>
      <c r="D25" s="172">
        <v>163725</v>
      </c>
      <c r="E25" s="172">
        <v>261260</v>
      </c>
      <c r="F25" s="172">
        <v>271789</v>
      </c>
      <c r="G25" s="172">
        <v>230177</v>
      </c>
      <c r="H25" s="172">
        <v>283983</v>
      </c>
      <c r="I25" s="247">
        <v>265847</v>
      </c>
      <c r="J25" s="249">
        <v>219713.05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92535</v>
      </c>
      <c r="C26" s="157">
        <v>92535</v>
      </c>
      <c r="D26" s="157">
        <v>78548</v>
      </c>
      <c r="E26" s="157">
        <v>134927</v>
      </c>
      <c r="F26" s="157">
        <v>142973</v>
      </c>
      <c r="G26" s="157">
        <v>119992</v>
      </c>
      <c r="H26" s="157">
        <v>80941</v>
      </c>
      <c r="I26" s="247">
        <v>70781</v>
      </c>
      <c r="J26" s="247">
        <v>47778.49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85" t="s">
        <v>7</v>
      </c>
      <c r="B28" s="385"/>
      <c r="C28" s="385"/>
      <c r="D28" s="385"/>
      <c r="E28" s="385"/>
      <c r="F28" s="385"/>
      <c r="G28" s="385"/>
      <c r="H28" s="385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H32">B35+B42</f>
        <v>702000</v>
      </c>
      <c r="C32" s="184">
        <f t="shared" si="7"/>
        <v>702000</v>
      </c>
      <c r="D32" s="184">
        <f t="shared" si="7"/>
        <v>467290</v>
      </c>
      <c r="E32" s="184">
        <f t="shared" si="7"/>
        <v>737100</v>
      </c>
      <c r="F32" s="184">
        <f t="shared" si="7"/>
        <v>737100</v>
      </c>
      <c r="G32" s="184">
        <f t="shared" si="7"/>
        <v>449264</v>
      </c>
      <c r="H32" s="184">
        <f t="shared" si="7"/>
        <v>626535</v>
      </c>
      <c r="I32" s="184">
        <f>I35+I42+I46</f>
        <v>702029</v>
      </c>
      <c r="J32" s="184">
        <f>J35+J42+J46</f>
        <v>651518.58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H35">SUM(B36:B40)</f>
        <v>560000</v>
      </c>
      <c r="C35" s="185">
        <f t="shared" si="8"/>
        <v>560000</v>
      </c>
      <c r="D35" s="185">
        <f t="shared" si="8"/>
        <v>361116</v>
      </c>
      <c r="E35" s="185">
        <f t="shared" si="8"/>
        <v>588000</v>
      </c>
      <c r="F35" s="185">
        <f t="shared" si="8"/>
        <v>548800</v>
      </c>
      <c r="G35" s="185">
        <f t="shared" si="8"/>
        <v>325466</v>
      </c>
      <c r="H35" s="185">
        <f t="shared" si="8"/>
        <v>499800</v>
      </c>
      <c r="I35" s="185">
        <f>SUM(I36:I40)</f>
        <v>610205</v>
      </c>
      <c r="J35" s="185">
        <f>SUM(J36:J40)</f>
        <v>569263.75</v>
      </c>
    </row>
    <row r="36" spans="1:10" ht="23.25">
      <c r="A36" s="155" t="s">
        <v>108</v>
      </c>
      <c r="B36" s="156">
        <v>300000</v>
      </c>
      <c r="C36" s="156">
        <v>300000</v>
      </c>
      <c r="D36" s="156">
        <v>169659</v>
      </c>
      <c r="E36" s="156">
        <v>304000</v>
      </c>
      <c r="F36" s="156">
        <v>300366</v>
      </c>
      <c r="G36" s="156">
        <v>184678</v>
      </c>
      <c r="H36" s="156">
        <v>249370</v>
      </c>
      <c r="I36" s="250">
        <v>415637</v>
      </c>
      <c r="J36" s="251">
        <v>377417.35</v>
      </c>
    </row>
    <row r="37" spans="1:10" ht="23.25">
      <c r="A37" s="155" t="s">
        <v>146</v>
      </c>
      <c r="B37" s="156">
        <v>170000</v>
      </c>
      <c r="C37" s="156">
        <v>170000</v>
      </c>
      <c r="D37" s="156">
        <v>136654</v>
      </c>
      <c r="E37" s="156">
        <v>194000</v>
      </c>
      <c r="F37" s="156">
        <v>163884</v>
      </c>
      <c r="G37" s="156">
        <v>97599</v>
      </c>
      <c r="H37" s="156">
        <v>165900</v>
      </c>
      <c r="I37" s="250">
        <v>88867</v>
      </c>
      <c r="J37" s="251">
        <v>87686.62</v>
      </c>
    </row>
    <row r="38" spans="1:10" ht="23.25">
      <c r="A38" s="155" t="s">
        <v>147</v>
      </c>
      <c r="B38" s="156">
        <v>90000</v>
      </c>
      <c r="C38" s="156">
        <v>90000</v>
      </c>
      <c r="D38" s="156">
        <v>54803</v>
      </c>
      <c r="E38" s="156">
        <v>90000</v>
      </c>
      <c r="F38" s="156">
        <v>84550</v>
      </c>
      <c r="G38" s="156">
        <v>43189</v>
      </c>
      <c r="H38" s="156">
        <v>84530</v>
      </c>
      <c r="I38" s="251">
        <v>105701</v>
      </c>
      <c r="J38" s="251">
        <v>104159.78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H42">SUM(B43:B44)</f>
        <v>142000</v>
      </c>
      <c r="C42" s="150">
        <f t="shared" si="9"/>
        <v>142000</v>
      </c>
      <c r="D42" s="150">
        <f t="shared" si="9"/>
        <v>106174</v>
      </c>
      <c r="E42" s="150">
        <f t="shared" si="9"/>
        <v>149100</v>
      </c>
      <c r="F42" s="150">
        <f t="shared" si="9"/>
        <v>188300</v>
      </c>
      <c r="G42" s="150">
        <f t="shared" si="9"/>
        <v>123798</v>
      </c>
      <c r="H42" s="150">
        <f t="shared" si="9"/>
        <v>126735</v>
      </c>
      <c r="I42" s="150">
        <f>SUM(I43:I44)</f>
        <v>63942</v>
      </c>
      <c r="J42" s="150">
        <f>SUM(J43:J44)</f>
        <v>62010.07</v>
      </c>
    </row>
    <row r="43" spans="1:10" ht="23.25">
      <c r="A43" s="155" t="s">
        <v>111</v>
      </c>
      <c r="B43" s="156">
        <v>45000</v>
      </c>
      <c r="C43" s="156">
        <v>45000</v>
      </c>
      <c r="D43" s="156">
        <v>23100</v>
      </c>
      <c r="E43" s="156">
        <v>49100</v>
      </c>
      <c r="F43" s="156">
        <v>53100</v>
      </c>
      <c r="G43" s="156">
        <v>25520</v>
      </c>
      <c r="H43" s="156">
        <v>46800</v>
      </c>
      <c r="I43" s="250">
        <v>15407</v>
      </c>
      <c r="J43" s="251">
        <v>13770.97</v>
      </c>
    </row>
    <row r="44" spans="1:10" ht="23.25">
      <c r="A44" s="155" t="s">
        <v>148</v>
      </c>
      <c r="B44" s="156">
        <v>97000</v>
      </c>
      <c r="C44" s="156">
        <v>97000</v>
      </c>
      <c r="D44" s="156">
        <v>83074</v>
      </c>
      <c r="E44" s="156">
        <v>100000</v>
      </c>
      <c r="F44" s="156">
        <v>135200</v>
      </c>
      <c r="G44" s="156">
        <v>98278</v>
      </c>
      <c r="H44" s="156">
        <v>79935</v>
      </c>
      <c r="I44" s="250">
        <v>48535</v>
      </c>
      <c r="J44" s="251">
        <v>48239.1</v>
      </c>
    </row>
    <row r="45" spans="1:10" ht="23.25">
      <c r="A45" s="155"/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ht="23.25">
      <c r="A46" s="252" t="s">
        <v>154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253">
        <v>27882</v>
      </c>
      <c r="J46" s="253">
        <v>20244.76</v>
      </c>
    </row>
    <row r="47" spans="1:10" ht="23.25">
      <c r="A47" s="155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23.25">
      <c r="A48" s="244" t="s">
        <v>22</v>
      </c>
      <c r="B48" s="246">
        <v>0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</row>
    <row r="49" spans="1:10" ht="23.25">
      <c r="A49" s="245" t="s">
        <v>149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5">
      <c r="A73" s="33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5">
      <c r="A74" s="33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5">
      <c r="A75" s="33"/>
      <c r="B75" s="39"/>
      <c r="C75" s="39"/>
      <c r="D75" s="39"/>
      <c r="E75" s="39"/>
      <c r="F75" s="39"/>
      <c r="G75" s="39"/>
      <c r="H75" s="39"/>
      <c r="I75" s="39"/>
      <c r="J75" s="39"/>
    </row>
  </sheetData>
  <sheetProtection formatRows="0" insertColumns="0" insertRows="0" selectLockedCells="1" selectUnlockedCells="1"/>
  <mergeCells count="10">
    <mergeCell ref="A1:J1"/>
    <mergeCell ref="A2:J2"/>
    <mergeCell ref="A3:J3"/>
    <mergeCell ref="A4:J4"/>
    <mergeCell ref="A28:H28"/>
    <mergeCell ref="A14:E14"/>
    <mergeCell ref="A13:H13"/>
    <mergeCell ref="B5:D5"/>
    <mergeCell ref="E5:G5"/>
    <mergeCell ref="H5:J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50" zoomScaleNormal="90" zoomScaleSheetLayoutView="50" workbookViewId="0" topLeftCell="A1">
      <selection activeCell="A28" sqref="A28:H28"/>
    </sheetView>
  </sheetViews>
  <sheetFormatPr defaultColWidth="11.421875" defaultRowHeight="12.75"/>
  <cols>
    <col min="1" max="1" width="103.00390625" style="2" customWidth="1"/>
    <col min="2" max="7" width="24.140625" style="3" customWidth="1"/>
    <col min="8" max="8" width="24.140625" style="3" bestFit="1" customWidth="1"/>
    <col min="9" max="10" width="24.140625" style="3" customWidth="1"/>
    <col min="11" max="16384" width="11.421875" style="2" customWidth="1"/>
  </cols>
  <sheetData>
    <row r="1" spans="1:10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0" s="1" customFormat="1" ht="23.25">
      <c r="A4" s="385" t="s">
        <v>153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0" s="1" customFormat="1" ht="24" thickBot="1">
      <c r="A5" s="213"/>
      <c r="B5" s="388">
        <v>2019</v>
      </c>
      <c r="C5" s="388"/>
      <c r="D5" s="388"/>
      <c r="E5" s="388">
        <v>2020</v>
      </c>
      <c r="F5" s="388"/>
      <c r="G5" s="388"/>
      <c r="H5" s="388">
        <v>2021</v>
      </c>
      <c r="I5" s="388"/>
      <c r="J5" s="388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G7">B9+B11</f>
        <v>7031800</v>
      </c>
      <c r="C7" s="132">
        <f t="shared" si="0"/>
        <v>7226800</v>
      </c>
      <c r="D7" s="132">
        <f t="shared" si="0"/>
        <v>6643748.7700000005</v>
      </c>
      <c r="E7" s="132">
        <f t="shared" si="0"/>
        <v>6613650</v>
      </c>
      <c r="F7" s="132">
        <f t="shared" si="0"/>
        <v>7054150</v>
      </c>
      <c r="G7" s="132">
        <f t="shared" si="0"/>
        <v>5528809.699999999</v>
      </c>
      <c r="H7" s="132" t="e">
        <f>H9+H11</f>
        <v>#REF!</v>
      </c>
      <c r="I7" s="132">
        <f>I9+I11</f>
        <v>9268999</v>
      </c>
      <c r="J7" s="132">
        <f>J9+J11</f>
        <v>1518362.52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G9">+B17</f>
        <v>6383765</v>
      </c>
      <c r="C9" s="138">
        <f t="shared" si="1"/>
        <v>6578765</v>
      </c>
      <c r="D9" s="138">
        <f t="shared" si="1"/>
        <v>6128479.66</v>
      </c>
      <c r="E9" s="138">
        <f t="shared" si="1"/>
        <v>6155954</v>
      </c>
      <c r="F9" s="138">
        <f t="shared" si="1"/>
        <v>6140954</v>
      </c>
      <c r="G9" s="138">
        <f t="shared" si="1"/>
        <v>4886707.27</v>
      </c>
      <c r="H9" s="138" t="e">
        <f>+H17</f>
        <v>#REF!</v>
      </c>
      <c r="I9" s="138">
        <f>+I17</f>
        <v>6968878</v>
      </c>
      <c r="J9" s="138">
        <f>+J17</f>
        <v>1274735.96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648035</v>
      </c>
      <c r="C11" s="138">
        <f t="shared" si="2"/>
        <v>648035</v>
      </c>
      <c r="D11" s="138">
        <f t="shared" si="2"/>
        <v>515269.11000000004</v>
      </c>
      <c r="E11" s="138">
        <f t="shared" si="2"/>
        <v>457696</v>
      </c>
      <c r="F11" s="138">
        <f t="shared" si="2"/>
        <v>913196</v>
      </c>
      <c r="G11" s="138">
        <f t="shared" si="2"/>
        <v>642102.4299999999</v>
      </c>
      <c r="H11" s="138" t="e">
        <f t="shared" si="2"/>
        <v>#REF!</v>
      </c>
      <c r="I11" s="138">
        <f t="shared" si="2"/>
        <v>2300121</v>
      </c>
      <c r="J11" s="138">
        <f t="shared" si="2"/>
        <v>243626.56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85" t="s">
        <v>6</v>
      </c>
      <c r="B13" s="385"/>
      <c r="C13" s="385"/>
      <c r="D13" s="385"/>
      <c r="E13" s="385"/>
      <c r="F13" s="385"/>
      <c r="G13" s="385"/>
      <c r="H13" s="385"/>
    </row>
    <row r="14" s="1" customFormat="1" ht="6" customHeight="1">
      <c r="A14" s="125"/>
    </row>
    <row r="15" spans="1:10" s="1" customFormat="1" ht="6" customHeight="1" thickBot="1">
      <c r="A15" s="125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6383765</v>
      </c>
      <c r="C17" s="148">
        <f t="shared" si="3"/>
        <v>6578765</v>
      </c>
      <c r="D17" s="148">
        <f t="shared" si="3"/>
        <v>6128479.66</v>
      </c>
      <c r="E17" s="148">
        <f t="shared" si="3"/>
        <v>6155954</v>
      </c>
      <c r="F17" s="148">
        <f t="shared" si="3"/>
        <v>6140954</v>
      </c>
      <c r="G17" s="148">
        <f t="shared" si="3"/>
        <v>4886707.27</v>
      </c>
      <c r="H17" s="148" t="e">
        <f t="shared" si="3"/>
        <v>#REF!</v>
      </c>
      <c r="I17" s="148">
        <f>I18+I22</f>
        <v>6968878</v>
      </c>
      <c r="J17" s="148">
        <f>J18+J22</f>
        <v>1274735.96</v>
      </c>
    </row>
    <row r="18" spans="1:20" s="5" customFormat="1" ht="23.25">
      <c r="A18" s="149" t="s">
        <v>33</v>
      </c>
      <c r="B18" s="151">
        <f aca="true" t="shared" si="4" ref="B18:J18">B20</f>
        <v>2491694</v>
      </c>
      <c r="C18" s="151">
        <f t="shared" si="4"/>
        <v>2788680</v>
      </c>
      <c r="D18" s="151">
        <f t="shared" si="4"/>
        <v>2629182.99</v>
      </c>
      <c r="E18" s="151">
        <f t="shared" si="4"/>
        <v>2528900</v>
      </c>
      <c r="F18" s="151">
        <f t="shared" si="4"/>
        <v>2611230</v>
      </c>
      <c r="G18" s="151">
        <f t="shared" si="4"/>
        <v>1792908.59</v>
      </c>
      <c r="H18" s="151" t="e">
        <f t="shared" si="4"/>
        <v>#REF!</v>
      </c>
      <c r="I18" s="151">
        <f t="shared" si="4"/>
        <v>2856512</v>
      </c>
      <c r="J18" s="151">
        <f t="shared" si="4"/>
        <v>438717.87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2491694</v>
      </c>
      <c r="C19" s="154">
        <f t="shared" si="5"/>
        <v>2788680</v>
      </c>
      <c r="D19" s="154">
        <f t="shared" si="5"/>
        <v>2629182.99</v>
      </c>
      <c r="E19" s="154">
        <f t="shared" si="5"/>
        <v>2528900</v>
      </c>
      <c r="F19" s="154">
        <f t="shared" si="5"/>
        <v>2611230</v>
      </c>
      <c r="G19" s="154">
        <f t="shared" si="5"/>
        <v>1792908.59</v>
      </c>
      <c r="H19" s="154" t="e">
        <f t="shared" si="5"/>
        <v>#REF!</v>
      </c>
      <c r="I19" s="154">
        <f t="shared" si="5"/>
        <v>2856512</v>
      </c>
      <c r="J19" s="154">
        <f t="shared" si="5"/>
        <v>438717.87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2491694</v>
      </c>
      <c r="C20" s="157">
        <v>2788680</v>
      </c>
      <c r="D20" s="157">
        <v>2629182.99</v>
      </c>
      <c r="E20" s="157">
        <f>'[1]Diciembre 2020'!$B$20</f>
        <v>2528900</v>
      </c>
      <c r="F20" s="157">
        <v>2611230</v>
      </c>
      <c r="G20" s="157">
        <v>1792908.59</v>
      </c>
      <c r="H20" s="157" t="e">
        <f>#REF!</f>
        <v>#REF!</v>
      </c>
      <c r="I20" s="157">
        <v>2856512</v>
      </c>
      <c r="J20" s="157">
        <v>438717.87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3892071</v>
      </c>
      <c r="C22" s="163">
        <f t="shared" si="6"/>
        <v>3790085</v>
      </c>
      <c r="D22" s="163">
        <f t="shared" si="6"/>
        <v>3499296.67</v>
      </c>
      <c r="E22" s="163">
        <f t="shared" si="6"/>
        <v>3627054</v>
      </c>
      <c r="F22" s="163">
        <f t="shared" si="6"/>
        <v>3529724</v>
      </c>
      <c r="G22" s="163">
        <f t="shared" si="6"/>
        <v>3093798.6799999992</v>
      </c>
      <c r="H22" s="163" t="e">
        <f t="shared" si="6"/>
        <v>#REF!</v>
      </c>
      <c r="I22" s="163">
        <f>I23+I24+I25+I26</f>
        <v>4112366</v>
      </c>
      <c r="J22" s="163">
        <f>J23+J24+J25+J26</f>
        <v>836018.09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3374844</v>
      </c>
      <c r="C23" s="167">
        <v>3331553</v>
      </c>
      <c r="D23" s="167">
        <v>3123930.01</v>
      </c>
      <c r="E23" s="167">
        <f>'[1]Diciembre 2020'!$B$23</f>
        <v>3135968</v>
      </c>
      <c r="F23" s="167">
        <v>2993716</v>
      </c>
      <c r="G23" s="167">
        <v>2599497.61</v>
      </c>
      <c r="H23" s="167" t="e">
        <f>#REF!</f>
        <v>#REF!</v>
      </c>
      <c r="I23" s="167">
        <v>3426687</v>
      </c>
      <c r="J23" s="167">
        <v>727129.35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125501</v>
      </c>
      <c r="C24" s="161">
        <v>108071</v>
      </c>
      <c r="D24" s="161">
        <v>86217.74</v>
      </c>
      <c r="E24" s="161">
        <f>'[1]Diciembre 2020'!$B$24</f>
        <v>111236</v>
      </c>
      <c r="F24" s="161">
        <v>92185</v>
      </c>
      <c r="G24" s="161">
        <v>81864.28</v>
      </c>
      <c r="H24" s="161" t="e">
        <f>#REF!</f>
        <v>#REF!</v>
      </c>
      <c r="I24" s="161">
        <v>197628</v>
      </c>
      <c r="J24" s="161">
        <v>31188.22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72">
        <v>304165</v>
      </c>
      <c r="C25" s="157">
        <v>279679</v>
      </c>
      <c r="D25" s="172">
        <v>237211.9</v>
      </c>
      <c r="E25" s="172">
        <f>'[1]Diciembre 2020'!$B$25</f>
        <v>284320</v>
      </c>
      <c r="F25" s="157">
        <v>322071</v>
      </c>
      <c r="G25" s="172">
        <v>298378.26</v>
      </c>
      <c r="H25" s="172" t="e">
        <f>#REF!</f>
        <v>#REF!</v>
      </c>
      <c r="I25" s="157">
        <v>348554</v>
      </c>
      <c r="J25" s="172">
        <v>61415.53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87561</v>
      </c>
      <c r="C26" s="157">
        <v>70782</v>
      </c>
      <c r="D26" s="157">
        <v>51937.02</v>
      </c>
      <c r="E26" s="157">
        <f>'[1]Diciembre 2020'!$B$26</f>
        <v>95530</v>
      </c>
      <c r="F26" s="157">
        <v>121752</v>
      </c>
      <c r="G26" s="157">
        <v>114058.53</v>
      </c>
      <c r="H26" s="157" t="e">
        <f>#REF!</f>
        <v>#REF!</v>
      </c>
      <c r="I26" s="157">
        <v>139497</v>
      </c>
      <c r="J26" s="157">
        <v>16284.99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85" t="s">
        <v>7</v>
      </c>
      <c r="B28" s="385"/>
      <c r="C28" s="385"/>
      <c r="D28" s="385"/>
      <c r="E28" s="385"/>
      <c r="F28" s="385"/>
      <c r="G28" s="385"/>
      <c r="H28" s="385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B35+B41+B45</f>
        <v>648035</v>
      </c>
      <c r="C32" s="184">
        <f t="shared" si="7"/>
        <v>648035</v>
      </c>
      <c r="D32" s="184">
        <f t="shared" si="7"/>
        <v>515269.11000000004</v>
      </c>
      <c r="E32" s="184">
        <f t="shared" si="7"/>
        <v>457696</v>
      </c>
      <c r="F32" s="184">
        <f t="shared" si="7"/>
        <v>913196</v>
      </c>
      <c r="G32" s="184">
        <f t="shared" si="7"/>
        <v>642102.4299999999</v>
      </c>
      <c r="H32" s="184" t="e">
        <f t="shared" si="7"/>
        <v>#REF!</v>
      </c>
      <c r="I32" s="184">
        <f t="shared" si="7"/>
        <v>2300121</v>
      </c>
      <c r="J32" s="184">
        <f t="shared" si="7"/>
        <v>243626.56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SUM(B36:B39)</f>
        <v>561839</v>
      </c>
      <c r="C35" s="185">
        <f t="shared" si="8"/>
        <v>609495</v>
      </c>
      <c r="D35" s="185">
        <f t="shared" si="8"/>
        <v>498637.81000000006</v>
      </c>
      <c r="E35" s="185">
        <f t="shared" si="8"/>
        <v>373802</v>
      </c>
      <c r="F35" s="185">
        <f t="shared" si="8"/>
        <v>904290</v>
      </c>
      <c r="G35" s="185">
        <f t="shared" si="8"/>
        <v>633307.47</v>
      </c>
      <c r="H35" s="185" t="e">
        <f t="shared" si="8"/>
        <v>#REF!</v>
      </c>
      <c r="I35" s="185">
        <f t="shared" si="8"/>
        <v>2255397</v>
      </c>
      <c r="J35" s="185">
        <f t="shared" si="8"/>
        <v>243626.56</v>
      </c>
    </row>
    <row r="36" spans="1:10" ht="23.25">
      <c r="A36" s="155" t="s">
        <v>108</v>
      </c>
      <c r="B36" s="156">
        <v>307000</v>
      </c>
      <c r="C36" s="194">
        <v>483161</v>
      </c>
      <c r="D36" s="156">
        <v>430975.84</v>
      </c>
      <c r="E36" s="156">
        <f>'[1]Diciembre 2020'!$B$36</f>
        <v>118802</v>
      </c>
      <c r="F36" s="194">
        <v>228410</v>
      </c>
      <c r="G36" s="156">
        <v>192254.28</v>
      </c>
      <c r="H36" s="156" t="e">
        <f>#REF!</f>
        <v>#REF!</v>
      </c>
      <c r="I36" s="194">
        <v>581838</v>
      </c>
      <c r="J36" s="156">
        <v>110689.49</v>
      </c>
    </row>
    <row r="37" spans="1:10" ht="23.25">
      <c r="A37" s="155" t="s">
        <v>147</v>
      </c>
      <c r="B37" s="156">
        <v>160000</v>
      </c>
      <c r="C37" s="194">
        <v>87288</v>
      </c>
      <c r="D37" s="156">
        <v>51913.39</v>
      </c>
      <c r="E37" s="156">
        <f>'[1]Diciembre 2020'!$B$37</f>
        <v>160000</v>
      </c>
      <c r="F37" s="194">
        <v>76341</v>
      </c>
      <c r="G37" s="156">
        <v>66665.19</v>
      </c>
      <c r="H37" s="156" t="e">
        <f>#REF!</f>
        <v>#REF!</v>
      </c>
      <c r="I37" s="194">
        <v>282834</v>
      </c>
      <c r="J37" s="156">
        <v>32153.62</v>
      </c>
    </row>
    <row r="38" spans="1:10" ht="23.25">
      <c r="A38" s="155" t="s">
        <v>139</v>
      </c>
      <c r="B38" s="156">
        <v>94839</v>
      </c>
      <c r="C38" s="156">
        <v>39046</v>
      </c>
      <c r="D38" s="156">
        <v>15748.58</v>
      </c>
      <c r="E38" s="156">
        <f>'[1]Diciembre 2020'!$B$38</f>
        <v>95000</v>
      </c>
      <c r="F38" s="156">
        <v>599539</v>
      </c>
      <c r="G38" s="156">
        <v>374388</v>
      </c>
      <c r="H38" s="156" t="e">
        <f>#REF!</f>
        <v>#REF!</v>
      </c>
      <c r="I38" s="156">
        <v>400933</v>
      </c>
      <c r="J38" s="156">
        <v>16503.62</v>
      </c>
    </row>
    <row r="39" spans="1:10" ht="23.25">
      <c r="A39" s="155" t="s">
        <v>141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 t="e">
        <f>#REF!</f>
        <v>#REF!</v>
      </c>
      <c r="I39" s="156">
        <v>989792</v>
      </c>
      <c r="J39" s="156">
        <v>84279.83</v>
      </c>
    </row>
    <row r="40" spans="1:10" ht="1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23.25">
      <c r="A41" s="196" t="s">
        <v>115</v>
      </c>
      <c r="B41" s="150">
        <f aca="true" t="shared" si="9" ref="B41:H41">SUM(B42:B43)</f>
        <v>64696</v>
      </c>
      <c r="C41" s="150">
        <f t="shared" si="9"/>
        <v>29762</v>
      </c>
      <c r="D41" s="150">
        <f t="shared" si="9"/>
        <v>15868.25</v>
      </c>
      <c r="E41" s="150">
        <f t="shared" si="9"/>
        <v>83894</v>
      </c>
      <c r="F41" s="150">
        <f t="shared" si="9"/>
        <v>8906</v>
      </c>
      <c r="G41" s="150">
        <f t="shared" si="9"/>
        <v>8794.96</v>
      </c>
      <c r="H41" s="150" t="e">
        <f t="shared" si="9"/>
        <v>#REF!</v>
      </c>
      <c r="I41" s="150">
        <f>SUM(I42:I43)</f>
        <v>44724</v>
      </c>
      <c r="J41" s="150">
        <f>SUM(J42:J43)</f>
        <v>0</v>
      </c>
    </row>
    <row r="42" spans="1:10" ht="23.25">
      <c r="A42" s="155" t="s">
        <v>111</v>
      </c>
      <c r="B42" s="156">
        <v>64696</v>
      </c>
      <c r="C42" s="194">
        <v>29762</v>
      </c>
      <c r="D42" s="156">
        <v>15868.25</v>
      </c>
      <c r="E42" s="156">
        <f>'[1]Diciembre 2020'!$B$41</f>
        <v>83894</v>
      </c>
      <c r="F42" s="194">
        <v>8906</v>
      </c>
      <c r="G42" s="156">
        <v>8794.96</v>
      </c>
      <c r="H42" s="156" t="e">
        <f>#REF!</f>
        <v>#REF!</v>
      </c>
      <c r="I42" s="194">
        <v>44724</v>
      </c>
      <c r="J42" s="156">
        <v>0</v>
      </c>
    </row>
    <row r="43" spans="1:10" ht="23.25">
      <c r="A43" s="155" t="s">
        <v>148</v>
      </c>
      <c r="B43" s="156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</row>
    <row r="44" spans="1:10" ht="23.25">
      <c r="A44" s="155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23.25">
      <c r="A45" s="244" t="s">
        <v>22</v>
      </c>
      <c r="B45" s="246">
        <f aca="true" t="shared" si="10" ref="B45:J45">B46</f>
        <v>21500</v>
      </c>
      <c r="C45" s="246">
        <f t="shared" si="10"/>
        <v>8778</v>
      </c>
      <c r="D45" s="246">
        <f t="shared" si="10"/>
        <v>763.05</v>
      </c>
      <c r="E45" s="246">
        <f t="shared" si="10"/>
        <v>0</v>
      </c>
      <c r="F45" s="246">
        <f t="shared" si="10"/>
        <v>0</v>
      </c>
      <c r="G45" s="246">
        <f t="shared" si="10"/>
        <v>0</v>
      </c>
      <c r="H45" s="246">
        <f t="shared" si="10"/>
        <v>0</v>
      </c>
      <c r="I45" s="246">
        <f t="shared" si="10"/>
        <v>0</v>
      </c>
      <c r="J45" s="246">
        <f t="shared" si="10"/>
        <v>0</v>
      </c>
    </row>
    <row r="46" spans="1:10" ht="23.25">
      <c r="A46" s="245" t="s">
        <v>149</v>
      </c>
      <c r="B46" s="156">
        <v>21500</v>
      </c>
      <c r="C46" s="194">
        <v>8778</v>
      </c>
      <c r="D46" s="156">
        <v>763.05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</row>
    <row r="47" spans="1:10" ht="15">
      <c r="A47" s="33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5">
      <c r="A48" s="33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5">
      <c r="A49" s="33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</sheetData>
  <sheetProtection formatRows="0" insertColumns="0" insertRows="0" selectLockedCells="1" selectUnlockedCells="1"/>
  <mergeCells count="9">
    <mergeCell ref="A28:H28"/>
    <mergeCell ref="B5:D5"/>
    <mergeCell ref="E5:G5"/>
    <mergeCell ref="H5:J5"/>
    <mergeCell ref="A1:J1"/>
    <mergeCell ref="A2:J2"/>
    <mergeCell ref="A3:J3"/>
    <mergeCell ref="A4:J4"/>
    <mergeCell ref="A13:H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85" t="s">
        <v>101</v>
      </c>
      <c r="B1" s="385"/>
      <c r="C1" s="385"/>
      <c r="D1" s="385"/>
      <c r="E1" s="385"/>
      <c r="F1" s="385"/>
      <c r="G1" s="385"/>
    </row>
    <row r="2" spans="1:7" s="1" customFormat="1" ht="23.25">
      <c r="A2" s="387" t="s">
        <v>88</v>
      </c>
      <c r="B2" s="387"/>
      <c r="C2" s="387"/>
      <c r="D2" s="387"/>
      <c r="E2" s="387"/>
      <c r="F2" s="387"/>
      <c r="G2" s="387"/>
    </row>
    <row r="3" spans="1:7" s="1" customFormat="1" ht="23.25">
      <c r="A3" s="385" t="s">
        <v>4</v>
      </c>
      <c r="B3" s="385"/>
      <c r="C3" s="385"/>
      <c r="D3" s="385"/>
      <c r="E3" s="385"/>
      <c r="F3" s="385"/>
      <c r="G3" s="385"/>
    </row>
    <row r="4" spans="1:7" s="1" customFormat="1" ht="23.25">
      <c r="A4" s="385" t="s">
        <v>100</v>
      </c>
      <c r="B4" s="385"/>
      <c r="C4" s="385"/>
      <c r="D4" s="385"/>
      <c r="E4" s="385"/>
      <c r="F4" s="385"/>
      <c r="G4" s="385"/>
    </row>
    <row r="5" spans="1:7" s="1" customFormat="1" ht="24" thickBot="1">
      <c r="A5" s="388"/>
      <c r="B5" s="388"/>
      <c r="C5" s="388"/>
      <c r="D5" s="388"/>
      <c r="E5" s="388"/>
      <c r="F5" s="388"/>
      <c r="G5" s="384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4887617</v>
      </c>
      <c r="E7" s="132">
        <f>E9+E11</f>
        <v>3355029</v>
      </c>
      <c r="F7" s="132">
        <f>F9+F11</f>
        <v>1532588</v>
      </c>
      <c r="G7" s="133">
        <f>+E7/D7*100</f>
        <v>68.6434513997312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4293605</v>
      </c>
      <c r="E9" s="138">
        <f>+E17</f>
        <v>2995076</v>
      </c>
      <c r="F9" s="138">
        <f>+F17</f>
        <v>1298529</v>
      </c>
      <c r="G9" s="139">
        <f>+E9/D9*100</f>
        <v>69.75667300555128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594012</v>
      </c>
      <c r="E11" s="138">
        <f>+E32</f>
        <v>359953</v>
      </c>
      <c r="F11" s="138">
        <f>F32</f>
        <v>234059</v>
      </c>
      <c r="G11" s="143">
        <f>+E11/D11*100</f>
        <v>60.59692396786597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85" t="s">
        <v>6</v>
      </c>
      <c r="B13" s="385"/>
      <c r="C13" s="385"/>
      <c r="D13" s="385"/>
      <c r="E13" s="385"/>
      <c r="F13" s="385"/>
      <c r="G13" s="385"/>
    </row>
    <row r="14" spans="1:7" s="1" customFormat="1" ht="6" customHeight="1">
      <c r="A14" s="384"/>
      <c r="B14" s="384"/>
      <c r="C14" s="384"/>
      <c r="D14" s="384"/>
      <c r="E14" s="384"/>
      <c r="F14" s="384"/>
      <c r="G14" s="384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4293605</v>
      </c>
      <c r="E17" s="148">
        <f>E18+E22</f>
        <v>2995076</v>
      </c>
      <c r="F17" s="148">
        <f>F18+F22</f>
        <v>1298529</v>
      </c>
      <c r="G17" s="133">
        <f>+E17/D17*100</f>
        <v>69.75667300555128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1789401</v>
      </c>
      <c r="E18" s="151">
        <f>E20</f>
        <v>1002864</v>
      </c>
      <c r="F18" s="151">
        <f>F20</f>
        <v>786537</v>
      </c>
      <c r="G18" s="133">
        <f>+E18/D18*100</f>
        <v>56.04467640288566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1789401</v>
      </c>
      <c r="E19" s="154">
        <f>SUM(E20)</f>
        <v>1002864</v>
      </c>
      <c r="F19" s="154">
        <f>SUM(F20)</f>
        <v>786537</v>
      </c>
      <c r="G19" s="133">
        <f>+E19/D19*100</f>
        <v>56.04467640288566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1789401</v>
      </c>
      <c r="E20" s="157">
        <v>1002864</v>
      </c>
      <c r="F20" s="158">
        <v>786537</v>
      </c>
      <c r="G20" s="133">
        <f>+E20/D20*100</f>
        <v>56.04467640288566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2504204</v>
      </c>
      <c r="E22" s="163">
        <f>E23+E24+E25+E26</f>
        <v>1992212</v>
      </c>
      <c r="F22" s="163">
        <f>F23+F24+F25+F26</f>
        <v>511992</v>
      </c>
      <c r="G22" s="133">
        <f>+E22/D22*100</f>
        <v>79.55470081510931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2077114</v>
      </c>
      <c r="E23" s="167">
        <v>1654329</v>
      </c>
      <c r="F23" s="168">
        <v>422784</v>
      </c>
      <c r="G23" s="133">
        <f>+E23/D23*100</f>
        <v>79.64555628627028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136738</v>
      </c>
      <c r="E24" s="161">
        <v>105665</v>
      </c>
      <c r="F24" s="169">
        <v>31074</v>
      </c>
      <c r="G24" s="133">
        <f>+E24/D24*100</f>
        <v>77.27551960683937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189594</v>
      </c>
      <c r="E25" s="172">
        <v>151200</v>
      </c>
      <c r="F25" s="168">
        <v>38394</v>
      </c>
      <c r="G25" s="133">
        <f>+E25/D25*100</f>
        <v>79.74935915693536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100758</v>
      </c>
      <c r="E26" s="157">
        <v>81018</v>
      </c>
      <c r="F26" s="168">
        <v>19740</v>
      </c>
      <c r="G26" s="133">
        <f>+E26/D26*100</f>
        <v>80.40850354314297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15" customHeight="1">
      <c r="A28" s="385" t="s">
        <v>7</v>
      </c>
      <c r="B28" s="385"/>
      <c r="C28" s="385"/>
      <c r="D28" s="385"/>
      <c r="E28" s="385"/>
      <c r="F28" s="385"/>
      <c r="G28" s="385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594012</v>
      </c>
      <c r="E32" s="184">
        <f>E35+E40</f>
        <v>359953</v>
      </c>
      <c r="F32" s="184">
        <f>F35+F40</f>
        <v>234059</v>
      </c>
      <c r="G32" s="170">
        <f>+E32/D32*100</f>
        <v>60.59692396786597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547500</v>
      </c>
      <c r="D35" s="185">
        <f>SUM(D36:D38)</f>
        <v>426387</v>
      </c>
      <c r="E35" s="185">
        <f>SUM(E36:E38)</f>
        <v>248150</v>
      </c>
      <c r="F35" s="193">
        <f>SUM(F36:F38)</f>
        <v>178237</v>
      </c>
      <c r="G35" s="164">
        <f>+E35/D35*100</f>
        <v>58.198303419194296</v>
      </c>
    </row>
    <row r="36" spans="1:7" ht="23.25">
      <c r="A36" s="155" t="s">
        <v>108</v>
      </c>
      <c r="B36" s="156">
        <v>304000</v>
      </c>
      <c r="C36" s="194">
        <v>275166</v>
      </c>
      <c r="D36" s="156">
        <v>207613</v>
      </c>
      <c r="E36" s="156">
        <v>131143</v>
      </c>
      <c r="F36" s="195">
        <v>76471</v>
      </c>
      <c r="G36" s="173">
        <f>+E36/D36*100</f>
        <v>63.167046379561974</v>
      </c>
    </row>
    <row r="37" spans="1:7" ht="23.25">
      <c r="A37" s="155" t="s">
        <v>109</v>
      </c>
      <c r="B37" s="156">
        <v>194000</v>
      </c>
      <c r="C37" s="194">
        <v>189534</v>
      </c>
      <c r="D37" s="156">
        <v>158984</v>
      </c>
      <c r="E37" s="156">
        <v>81479</v>
      </c>
      <c r="F37" s="195">
        <v>77505</v>
      </c>
      <c r="G37" s="173">
        <f>+E37/D37*100</f>
        <v>51.249811301766215</v>
      </c>
    </row>
    <row r="38" spans="1:7" ht="23.25">
      <c r="A38" s="155" t="s">
        <v>110</v>
      </c>
      <c r="B38" s="156">
        <v>90000</v>
      </c>
      <c r="C38" s="156">
        <v>82800</v>
      </c>
      <c r="D38" s="156">
        <v>59790</v>
      </c>
      <c r="E38" s="156">
        <v>35528</v>
      </c>
      <c r="F38" s="195">
        <v>24261</v>
      </c>
      <c r="G38" s="173">
        <f>+E38/D38*100</f>
        <v>59.42130791102191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189600</v>
      </c>
      <c r="D40" s="150">
        <f>SUM(D41:D42)</f>
        <v>167625</v>
      </c>
      <c r="E40" s="150">
        <f>SUM(E41:E42)</f>
        <v>111803</v>
      </c>
      <c r="F40" s="150">
        <f>SUM(F41:F42)</f>
        <v>55822</v>
      </c>
      <c r="G40" s="164">
        <f>+E40/D40*100</f>
        <v>66.69828486204325</v>
      </c>
    </row>
    <row r="41" spans="1:7" ht="23.25">
      <c r="A41" s="155" t="s">
        <v>111</v>
      </c>
      <c r="B41" s="156">
        <v>49100</v>
      </c>
      <c r="C41" s="194">
        <v>45600</v>
      </c>
      <c r="D41" s="156">
        <v>36775</v>
      </c>
      <c r="E41" s="156">
        <v>21141</v>
      </c>
      <c r="F41" s="195">
        <v>15635</v>
      </c>
      <c r="G41" s="173">
        <f>+E41/D41*100</f>
        <v>57.487423521414</v>
      </c>
    </row>
    <row r="42" spans="1:7" ht="23.25">
      <c r="A42" s="155" t="s">
        <v>112</v>
      </c>
      <c r="B42" s="156">
        <v>100000</v>
      </c>
      <c r="C42" s="194">
        <v>144000</v>
      </c>
      <c r="D42" s="156">
        <v>130850</v>
      </c>
      <c r="E42" s="156">
        <v>90662</v>
      </c>
      <c r="F42" s="195">
        <v>40187</v>
      </c>
      <c r="G42" s="173">
        <f>+E42/D42*100</f>
        <v>69.2869698127627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86"/>
      <c r="B44" s="386"/>
      <c r="C44" s="386"/>
      <c r="D44" s="386"/>
      <c r="E44" s="386"/>
      <c r="F44" s="386"/>
      <c r="G44" s="386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86" t="s">
        <v>113</v>
      </c>
      <c r="B46" s="386"/>
      <c r="C46" s="386"/>
      <c r="D46" s="386"/>
      <c r="E46" s="386"/>
      <c r="F46" s="386"/>
      <c r="G46" s="386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4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85" t="s">
        <v>101</v>
      </c>
      <c r="B1" s="385"/>
      <c r="C1" s="385"/>
      <c r="D1" s="385"/>
      <c r="E1" s="385"/>
      <c r="F1" s="385"/>
      <c r="G1" s="385"/>
    </row>
    <row r="2" spans="1:7" s="1" customFormat="1" ht="23.25">
      <c r="A2" s="387" t="s">
        <v>119</v>
      </c>
      <c r="B2" s="387"/>
      <c r="C2" s="387"/>
      <c r="D2" s="387"/>
      <c r="E2" s="387"/>
      <c r="F2" s="387"/>
      <c r="G2" s="387"/>
    </row>
    <row r="3" spans="1:7" s="1" customFormat="1" ht="23.25">
      <c r="A3" s="385" t="s">
        <v>4</v>
      </c>
      <c r="B3" s="385"/>
      <c r="C3" s="385"/>
      <c r="D3" s="385"/>
      <c r="E3" s="385"/>
      <c r="F3" s="385"/>
      <c r="G3" s="385"/>
    </row>
    <row r="4" spans="1:7" s="1" customFormat="1" ht="23.25">
      <c r="A4" s="385" t="s">
        <v>118</v>
      </c>
      <c r="B4" s="385"/>
      <c r="C4" s="385"/>
      <c r="D4" s="385"/>
      <c r="E4" s="385"/>
      <c r="F4" s="385"/>
      <c r="G4" s="385"/>
    </row>
    <row r="5" spans="1:7" s="1" customFormat="1" ht="24" thickBot="1">
      <c r="A5" s="388"/>
      <c r="B5" s="388"/>
      <c r="C5" s="388"/>
      <c r="D5" s="388"/>
      <c r="E5" s="388"/>
      <c r="F5" s="388"/>
      <c r="G5" s="384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5512334</v>
      </c>
      <c r="E7" s="132">
        <f>E9+E11</f>
        <v>3765246</v>
      </c>
      <c r="F7" s="132">
        <f>F9+F11</f>
        <v>1747088</v>
      </c>
      <c r="G7" s="133">
        <f>+E7/D7*100</f>
        <v>68.30583923252837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4787506</v>
      </c>
      <c r="E9" s="138">
        <f>+E17</f>
        <v>3363425</v>
      </c>
      <c r="F9" s="138">
        <f>+F17</f>
        <v>1424081</v>
      </c>
      <c r="G9" s="139">
        <f>+E9/D9*100</f>
        <v>70.2542200469305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724828</v>
      </c>
      <c r="E11" s="138">
        <f>+E32</f>
        <v>401821</v>
      </c>
      <c r="F11" s="138">
        <f>F32</f>
        <v>323007</v>
      </c>
      <c r="G11" s="143">
        <f>+E11/D11*100</f>
        <v>55.4367380951067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85" t="s">
        <v>6</v>
      </c>
      <c r="B13" s="385"/>
      <c r="C13" s="385"/>
      <c r="D13" s="385"/>
      <c r="E13" s="385"/>
      <c r="F13" s="385"/>
      <c r="G13" s="385"/>
    </row>
    <row r="14" spans="1:7" s="1" customFormat="1" ht="6" customHeight="1">
      <c r="A14" s="384"/>
      <c r="B14" s="384"/>
      <c r="C14" s="384"/>
      <c r="D14" s="384"/>
      <c r="E14" s="384"/>
      <c r="F14" s="384"/>
      <c r="G14" s="384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4787506</v>
      </c>
      <c r="E17" s="148">
        <f>E18+E22</f>
        <v>3363425</v>
      </c>
      <c r="F17" s="148">
        <f>F18+F22</f>
        <v>1424081</v>
      </c>
      <c r="G17" s="133">
        <f>+E17/D17*100</f>
        <v>70.2542200469305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1984664</v>
      </c>
      <c r="E18" s="151">
        <f>E20</f>
        <v>1122427</v>
      </c>
      <c r="F18" s="151">
        <f>F20</f>
        <v>862237</v>
      </c>
      <c r="G18" s="133">
        <f>+E18/D18*100</f>
        <v>56.55501384617245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1984664</v>
      </c>
      <c r="E19" s="154">
        <f>SUM(E20)</f>
        <v>1122427</v>
      </c>
      <c r="F19" s="154">
        <f>SUM(F20)</f>
        <v>862237</v>
      </c>
      <c r="G19" s="133">
        <f>+E19/D19*100</f>
        <v>56.55501384617245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1984664</v>
      </c>
      <c r="E20" s="157">
        <v>1122427</v>
      </c>
      <c r="F20" s="158">
        <v>862237</v>
      </c>
      <c r="G20" s="133">
        <f>+E20/D20*100</f>
        <v>56.55501384617245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2802842</v>
      </c>
      <c r="E22" s="163">
        <f>E23+E24+E25+E26</f>
        <v>2240998</v>
      </c>
      <c r="F22" s="163">
        <f>F23+F24+F25+F26</f>
        <v>561844</v>
      </c>
      <c r="G22" s="133">
        <f>+E22/D22*100</f>
        <v>79.95448905075634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2326012</v>
      </c>
      <c r="E23" s="167">
        <v>1864486</v>
      </c>
      <c r="F23" s="168">
        <v>461525</v>
      </c>
      <c r="G23" s="133">
        <f>+E23/D23*100</f>
        <v>80.15805593436319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153906</v>
      </c>
      <c r="E24" s="161">
        <v>116724</v>
      </c>
      <c r="F24" s="169">
        <v>37183</v>
      </c>
      <c r="G24" s="133">
        <f>+E24/D24*100</f>
        <v>75.84109781295076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211438</v>
      </c>
      <c r="E25" s="172">
        <v>169134</v>
      </c>
      <c r="F25" s="168">
        <v>42304</v>
      </c>
      <c r="G25" s="133">
        <f>+E25/D25*100</f>
        <v>79.99224358913725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111486</v>
      </c>
      <c r="E26" s="157">
        <v>90654</v>
      </c>
      <c r="F26" s="168">
        <v>20832</v>
      </c>
      <c r="G26" s="133">
        <f>+E26/D26*100</f>
        <v>81.31424573489048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85" t="s">
        <v>7</v>
      </c>
      <c r="B28" s="385"/>
      <c r="C28" s="385"/>
      <c r="D28" s="385"/>
      <c r="E28" s="385"/>
      <c r="F28" s="385"/>
      <c r="G28" s="385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724828</v>
      </c>
      <c r="E32" s="184">
        <f>E35+E40</f>
        <v>401821</v>
      </c>
      <c r="F32" s="184">
        <f>F35+F40</f>
        <v>323007</v>
      </c>
      <c r="G32" s="170">
        <f>+E32/D32*100</f>
        <v>55.4367380951067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555300</v>
      </c>
      <c r="D35" s="185">
        <f>SUM(D36:D38)</f>
        <v>548203</v>
      </c>
      <c r="E35" s="185">
        <f>SUM(E36:E38)</f>
        <v>286127</v>
      </c>
      <c r="F35" s="193">
        <f>SUM(F36:F38)</f>
        <v>262076</v>
      </c>
      <c r="G35" s="164">
        <f>+E35/D35*100</f>
        <v>52.19362170582795</v>
      </c>
    </row>
    <row r="36" spans="1:7" ht="23.25">
      <c r="A36" s="155" t="s">
        <v>108</v>
      </c>
      <c r="B36" s="156">
        <v>304000</v>
      </c>
      <c r="C36" s="194">
        <v>302266</v>
      </c>
      <c r="D36" s="156">
        <v>299144</v>
      </c>
      <c r="E36" s="156">
        <v>161533</v>
      </c>
      <c r="F36" s="195">
        <v>137612</v>
      </c>
      <c r="G36" s="173">
        <f>+E36/D36*100</f>
        <v>53.99840879308962</v>
      </c>
    </row>
    <row r="37" spans="1:7" ht="23.25">
      <c r="A37" s="155" t="s">
        <v>109</v>
      </c>
      <c r="B37" s="156">
        <v>194000</v>
      </c>
      <c r="C37" s="194">
        <v>175534</v>
      </c>
      <c r="D37" s="156">
        <v>173559</v>
      </c>
      <c r="E37" s="156">
        <v>88566</v>
      </c>
      <c r="F37" s="195">
        <v>84992</v>
      </c>
      <c r="G37" s="173">
        <f>+E37/D37*100</f>
        <v>51.02933296458265</v>
      </c>
    </row>
    <row r="38" spans="1:7" ht="23.25">
      <c r="A38" s="155" t="s">
        <v>110</v>
      </c>
      <c r="B38" s="156">
        <v>90000</v>
      </c>
      <c r="C38" s="156">
        <v>77500</v>
      </c>
      <c r="D38" s="156">
        <v>75500</v>
      </c>
      <c r="E38" s="156">
        <v>36028</v>
      </c>
      <c r="F38" s="195">
        <v>39472</v>
      </c>
      <c r="G38" s="173">
        <f>+E38/D38*100</f>
        <v>47.71920529801324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181800</v>
      </c>
      <c r="D40" s="150">
        <f>SUM(D41:D42)</f>
        <v>176625</v>
      </c>
      <c r="E40" s="150">
        <f>SUM(E41:E42)</f>
        <v>115694</v>
      </c>
      <c r="F40" s="150">
        <f>SUM(F41:F42)</f>
        <v>60931</v>
      </c>
      <c r="G40" s="164">
        <f>+E40/D40*100</f>
        <v>65.50261854210899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40925</v>
      </c>
      <c r="E41" s="156">
        <v>21140</v>
      </c>
      <c r="F41" s="195">
        <v>19785</v>
      </c>
      <c r="G41" s="173">
        <f>+E41/D41*100</f>
        <v>51.65546731826511</v>
      </c>
    </row>
    <row r="42" spans="1:7" ht="23.25">
      <c r="A42" s="155" t="s">
        <v>112</v>
      </c>
      <c r="B42" s="156">
        <v>100000</v>
      </c>
      <c r="C42" s="194">
        <v>137200</v>
      </c>
      <c r="D42" s="156">
        <v>135700</v>
      </c>
      <c r="E42" s="156">
        <v>94554</v>
      </c>
      <c r="F42" s="195">
        <v>41146</v>
      </c>
      <c r="G42" s="173">
        <f>+E42/D42*100</f>
        <v>69.67870302137067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86"/>
      <c r="B44" s="386"/>
      <c r="C44" s="386"/>
      <c r="D44" s="386"/>
      <c r="E44" s="386"/>
      <c r="F44" s="386"/>
      <c r="G44" s="386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86" t="s">
        <v>117</v>
      </c>
      <c r="B46" s="386"/>
      <c r="C46" s="386"/>
      <c r="D46" s="386"/>
      <c r="E46" s="386"/>
      <c r="F46" s="386"/>
      <c r="G46" s="386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85" t="s">
        <v>101</v>
      </c>
      <c r="B1" s="385"/>
      <c r="C1" s="385"/>
      <c r="D1" s="385"/>
      <c r="E1" s="385"/>
      <c r="F1" s="385"/>
      <c r="G1" s="385"/>
    </row>
    <row r="2" spans="1:7" s="1" customFormat="1" ht="23.25">
      <c r="A2" s="387" t="s">
        <v>119</v>
      </c>
      <c r="B2" s="387"/>
      <c r="C2" s="387"/>
      <c r="D2" s="387"/>
      <c r="E2" s="387"/>
      <c r="F2" s="387"/>
      <c r="G2" s="387"/>
    </row>
    <row r="3" spans="1:7" s="1" customFormat="1" ht="23.25">
      <c r="A3" s="385" t="s">
        <v>4</v>
      </c>
      <c r="B3" s="385"/>
      <c r="C3" s="385"/>
      <c r="D3" s="385"/>
      <c r="E3" s="385"/>
      <c r="F3" s="385"/>
      <c r="G3" s="385"/>
    </row>
    <row r="4" spans="1:7" s="1" customFormat="1" ht="23.25">
      <c r="A4" s="385" t="s">
        <v>125</v>
      </c>
      <c r="B4" s="385"/>
      <c r="C4" s="385"/>
      <c r="D4" s="385"/>
      <c r="E4" s="385"/>
      <c r="F4" s="385"/>
      <c r="G4" s="385"/>
    </row>
    <row r="5" spans="1:7" s="1" customFormat="1" ht="24" thickBot="1">
      <c r="A5" s="388"/>
      <c r="B5" s="388"/>
      <c r="C5" s="388"/>
      <c r="D5" s="388"/>
      <c r="E5" s="388"/>
      <c r="F5" s="388"/>
      <c r="G5" s="384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6071638</v>
      </c>
      <c r="E7" s="132">
        <f>E9+E11</f>
        <v>4178787</v>
      </c>
      <c r="F7" s="132">
        <f>F9+F11</f>
        <v>1892851</v>
      </c>
      <c r="G7" s="133">
        <f>+E7/D7*100</f>
        <v>68.82470595249585</v>
      </c>
    </row>
    <row r="8" spans="1:7" s="1" customFormat="1" ht="7.5" customHeight="1">
      <c r="A8" s="134"/>
      <c r="B8" s="135"/>
      <c r="C8" s="136"/>
      <c r="D8" s="136"/>
      <c r="E8" s="136"/>
      <c r="F8" s="136"/>
      <c r="G8" s="205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5341118</v>
      </c>
      <c r="E9" s="138">
        <f>+E17</f>
        <v>3750550</v>
      </c>
      <c r="F9" s="138">
        <f>+F17</f>
        <v>1590568</v>
      </c>
      <c r="G9" s="139">
        <f>+E9/D9*100</f>
        <v>70.2203171695514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730520</v>
      </c>
      <c r="E11" s="138">
        <f>+E32</f>
        <v>428237</v>
      </c>
      <c r="F11" s="138">
        <f>F32</f>
        <v>302283</v>
      </c>
      <c r="G11" s="206">
        <f>+E11/D11*100</f>
        <v>58.62084542517658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207"/>
    </row>
    <row r="13" spans="1:7" s="1" customFormat="1" ht="23.25">
      <c r="A13" s="385" t="s">
        <v>6</v>
      </c>
      <c r="B13" s="385"/>
      <c r="C13" s="385"/>
      <c r="D13" s="385"/>
      <c r="E13" s="385"/>
      <c r="F13" s="385"/>
      <c r="G13" s="385"/>
    </row>
    <row r="14" spans="1:7" s="1" customFormat="1" ht="6" customHeight="1">
      <c r="A14" s="384"/>
      <c r="B14" s="384"/>
      <c r="C14" s="384"/>
      <c r="D14" s="384"/>
      <c r="E14" s="384"/>
      <c r="F14" s="384"/>
      <c r="G14" s="384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5341118</v>
      </c>
      <c r="E17" s="148">
        <f>E18+E22</f>
        <v>3750550</v>
      </c>
      <c r="F17" s="148">
        <f>F18+F22</f>
        <v>1590568</v>
      </c>
      <c r="G17" s="133">
        <f>+E17/D17*100</f>
        <v>70.2203171695514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2504663</v>
      </c>
      <c r="D18" s="151">
        <f>+D20</f>
        <v>2206257</v>
      </c>
      <c r="E18" s="151">
        <f>E20</f>
        <v>1256319</v>
      </c>
      <c r="F18" s="151">
        <f>F20</f>
        <v>949938</v>
      </c>
      <c r="G18" s="133">
        <f>+E18/D18*100</f>
        <v>56.94345672331011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2504663</v>
      </c>
      <c r="D19" s="154">
        <f>SUM(D20)</f>
        <v>2206257</v>
      </c>
      <c r="E19" s="154">
        <f>SUM(E20)</f>
        <v>1256319</v>
      </c>
      <c r="F19" s="154">
        <f>SUM(F20)</f>
        <v>949938</v>
      </c>
      <c r="G19" s="133">
        <f>+E19/D19*100</f>
        <v>56.94345672331011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2504663</v>
      </c>
      <c r="D20" s="157">
        <v>2206257</v>
      </c>
      <c r="E20" s="157">
        <v>1256319</v>
      </c>
      <c r="F20" s="158">
        <v>949938</v>
      </c>
      <c r="G20" s="133">
        <f>+E20/D20*100</f>
        <v>56.94345672331011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3720037</v>
      </c>
      <c r="D22" s="163">
        <f>D23+D24+D25+D26</f>
        <v>3134861</v>
      </c>
      <c r="E22" s="163">
        <f>E23+E24+E25+E26</f>
        <v>2494231</v>
      </c>
      <c r="F22" s="163">
        <f>F23+F24+F25+F26</f>
        <v>640630</v>
      </c>
      <c r="G22" s="133">
        <f>+E22/D22*100</f>
        <v>79.5643251806061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3105105</v>
      </c>
      <c r="D23" s="167">
        <v>2606469</v>
      </c>
      <c r="E23" s="167">
        <v>2075327</v>
      </c>
      <c r="F23" s="168">
        <v>531142</v>
      </c>
      <c r="G23" s="133">
        <f>+E23/D23*100</f>
        <v>79.62216316403533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200170</v>
      </c>
      <c r="D24" s="161">
        <v>174526</v>
      </c>
      <c r="E24" s="161">
        <v>129124</v>
      </c>
      <c r="F24" s="169">
        <v>45402</v>
      </c>
      <c r="G24" s="133">
        <f>+E24/D24*100</f>
        <v>73.98553797141973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271789</v>
      </c>
      <c r="D25" s="157">
        <v>232047</v>
      </c>
      <c r="E25" s="172">
        <v>189490</v>
      </c>
      <c r="F25" s="168">
        <v>42557</v>
      </c>
      <c r="G25" s="133">
        <f>+E25/D25*100</f>
        <v>81.66018091162566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121819</v>
      </c>
      <c r="E26" s="157">
        <v>100290</v>
      </c>
      <c r="F26" s="168">
        <v>21529</v>
      </c>
      <c r="G26" s="133">
        <f>+E26/D26*100</f>
        <v>82.32705899736494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85" t="s">
        <v>7</v>
      </c>
      <c r="B28" s="385"/>
      <c r="C28" s="385"/>
      <c r="D28" s="385"/>
      <c r="E28" s="385"/>
      <c r="F28" s="385"/>
      <c r="G28" s="385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730520</v>
      </c>
      <c r="E32" s="184">
        <f>E35+E40</f>
        <v>428237</v>
      </c>
      <c r="F32" s="184">
        <f>F35+F40</f>
        <v>302283</v>
      </c>
      <c r="G32" s="170">
        <f>+E32/D32*100</f>
        <v>58.62084542517658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557300</v>
      </c>
      <c r="D35" s="185">
        <f>SUM(D36:D38)</f>
        <v>554895</v>
      </c>
      <c r="E35" s="185">
        <f>SUM(E36:E38)</f>
        <v>312363</v>
      </c>
      <c r="F35" s="193">
        <f>SUM(F36:F38)</f>
        <v>242532</v>
      </c>
      <c r="G35" s="164">
        <f>+E35/D35*100</f>
        <v>56.292271510826374</v>
      </c>
    </row>
    <row r="36" spans="1:7" ht="23.25">
      <c r="A36" s="155" t="s">
        <v>108</v>
      </c>
      <c r="B36" s="156">
        <v>304000</v>
      </c>
      <c r="C36" s="194">
        <v>297266</v>
      </c>
      <c r="D36" s="156">
        <v>296436</v>
      </c>
      <c r="E36" s="156">
        <v>184950</v>
      </c>
      <c r="F36" s="195">
        <v>111486</v>
      </c>
      <c r="G36" s="173">
        <f>+E36/D36*100</f>
        <v>62.391207545642224</v>
      </c>
    </row>
    <row r="37" spans="1:7" ht="23.25">
      <c r="A37" s="155" t="s">
        <v>109</v>
      </c>
      <c r="B37" s="156">
        <v>194000</v>
      </c>
      <c r="C37" s="194">
        <v>174034</v>
      </c>
      <c r="D37" s="156">
        <v>173659</v>
      </c>
      <c r="E37" s="156">
        <v>90232</v>
      </c>
      <c r="F37" s="195">
        <v>83427</v>
      </c>
      <c r="G37" s="173">
        <f>+E37/D37*100</f>
        <v>51.95929954681301</v>
      </c>
    </row>
    <row r="38" spans="1:7" ht="23.25">
      <c r="A38" s="155" t="s">
        <v>110</v>
      </c>
      <c r="B38" s="156">
        <v>90000</v>
      </c>
      <c r="C38" s="156">
        <v>86000</v>
      </c>
      <c r="D38" s="156">
        <v>84800</v>
      </c>
      <c r="E38" s="156">
        <v>37181</v>
      </c>
      <c r="F38" s="195">
        <v>47619</v>
      </c>
      <c r="G38" s="173">
        <f>+E38/D38*100</f>
        <v>43.845518867924525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179800</v>
      </c>
      <c r="D40" s="150">
        <f>SUM(D41:D42)</f>
        <v>175625</v>
      </c>
      <c r="E40" s="150">
        <f>SUM(E41:E42)</f>
        <v>115874</v>
      </c>
      <c r="F40" s="150">
        <f>SUM(F41:F42)</f>
        <v>59751</v>
      </c>
      <c r="G40" s="164">
        <f>+E40/D40*100</f>
        <v>65.97807829181494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41925</v>
      </c>
      <c r="E41" s="156">
        <v>21320</v>
      </c>
      <c r="F41" s="195">
        <v>20605</v>
      </c>
      <c r="G41" s="173">
        <f>+E41/D41*100</f>
        <v>50.85271317829457</v>
      </c>
    </row>
    <row r="42" spans="1:7" ht="23.25">
      <c r="A42" s="155" t="s">
        <v>112</v>
      </c>
      <c r="B42" s="156">
        <v>100000</v>
      </c>
      <c r="C42" s="194">
        <v>135200</v>
      </c>
      <c r="D42" s="156">
        <v>133700</v>
      </c>
      <c r="E42" s="156">
        <v>94554</v>
      </c>
      <c r="F42" s="195">
        <v>39146</v>
      </c>
      <c r="G42" s="173">
        <f>+E42/D42*100</f>
        <v>70.7210172026926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86"/>
      <c r="B44" s="386"/>
      <c r="C44" s="386"/>
      <c r="D44" s="386"/>
      <c r="E44" s="386"/>
      <c r="F44" s="386"/>
      <c r="G44" s="386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86" t="s">
        <v>124</v>
      </c>
      <c r="B46" s="386"/>
      <c r="C46" s="386"/>
      <c r="D46" s="386"/>
      <c r="E46" s="386"/>
      <c r="F46" s="386"/>
      <c r="G46" s="386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 formatRows="0" insertColumns="0" insertRows="0" selectLockedCells="1" selectUnlockedCells="1"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M8"/>
  <sheetViews>
    <sheetView workbookViewId="0" topLeftCell="A1">
      <selection activeCell="G12" sqref="G12"/>
    </sheetView>
  </sheetViews>
  <sheetFormatPr defaultColWidth="11.421875" defaultRowHeight="12.75"/>
  <cols>
    <col min="1" max="1" width="14.140625" style="0" bestFit="1" customWidth="1"/>
    <col min="2" max="2" width="14.28125" style="0" customWidth="1"/>
    <col min="3" max="3" width="15.140625" style="0" customWidth="1"/>
  </cols>
  <sheetData>
    <row r="4" spans="1:13" ht="24.75" customHeight="1">
      <c r="A4" s="389" t="s">
        <v>126</v>
      </c>
      <c r="B4" s="389"/>
      <c r="C4" s="389"/>
      <c r="D4" s="1"/>
      <c r="E4" s="1"/>
      <c r="F4" s="1"/>
      <c r="G4" s="1"/>
      <c r="H4" s="1"/>
      <c r="I4" s="1"/>
      <c r="J4" s="1"/>
      <c r="K4" s="1"/>
      <c r="L4" s="1"/>
      <c r="M4" s="1"/>
    </row>
    <row r="5" ht="13.5" thickBot="1"/>
    <row r="6" spans="1:3" ht="14.25" thickBot="1" thickTop="1">
      <c r="A6" s="202"/>
      <c r="B6" s="201" t="s">
        <v>120</v>
      </c>
      <c r="C6" s="201" t="s">
        <v>121</v>
      </c>
    </row>
    <row r="7" spans="1:3" ht="13.5" thickTop="1">
      <c r="A7" s="202" t="s">
        <v>122</v>
      </c>
      <c r="B7" s="203">
        <v>6224700</v>
      </c>
      <c r="C7" s="204">
        <v>737100</v>
      </c>
    </row>
    <row r="8" spans="1:3" ht="12.75">
      <c r="A8" s="202" t="s">
        <v>123</v>
      </c>
      <c r="B8" s="203">
        <v>5035968</v>
      </c>
      <c r="C8" s="203">
        <v>449264</v>
      </c>
    </row>
  </sheetData>
  <sheetProtection/>
  <mergeCells count="1">
    <mergeCell ref="A4:C4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50" zoomScaleNormal="90" zoomScaleSheetLayoutView="50" workbookViewId="0" topLeftCell="A1">
      <selection activeCell="F19" sqref="F19"/>
    </sheetView>
  </sheetViews>
  <sheetFormatPr defaultColWidth="11.421875" defaultRowHeight="12.75"/>
  <cols>
    <col min="1" max="1" width="97.57421875" style="2" bestFit="1" customWidth="1"/>
    <col min="2" max="2" width="27.57421875" style="2" hidden="1" customWidth="1"/>
    <col min="3" max="3" width="27.57421875" style="2" bestFit="1" customWidth="1"/>
    <col min="4" max="4" width="33.57421875" style="2" customWidth="1"/>
    <col min="5" max="5" width="8.140625" style="2" customWidth="1"/>
    <col min="6" max="6" width="0.2890625" style="4" customWidth="1"/>
    <col min="7" max="7" width="24.28125" style="3" hidden="1" customWidth="1"/>
    <col min="8" max="8" width="26.421875" style="3" customWidth="1"/>
    <col min="9" max="9" width="28.57421875" style="3" bestFit="1" customWidth="1"/>
    <col min="10" max="10" width="26.140625" style="3" hidden="1" customWidth="1"/>
    <col min="11" max="11" width="10.00390625" style="3" customWidth="1"/>
    <col min="12" max="16" width="11.421875" style="2" customWidth="1"/>
    <col min="17" max="17" width="14.421875" style="2" bestFit="1" customWidth="1"/>
    <col min="18" max="16384" width="11.421875" style="2" customWidth="1"/>
  </cols>
  <sheetData>
    <row r="1" spans="1:11" s="1" customFormat="1" ht="23.25">
      <c r="A1" s="385" t="s">
        <v>101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 s="1" customFormat="1" ht="23.25">
      <c r="A4" s="385" t="s">
        <v>132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</row>
    <row r="5" spans="1:11" s="1" customFormat="1" ht="23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s="1" customFormat="1" ht="24" thickBot="1">
      <c r="A6" s="213"/>
      <c r="B6" s="390" t="s">
        <v>137</v>
      </c>
      <c r="C6" s="390"/>
      <c r="D6" s="390"/>
      <c r="E6" s="390"/>
      <c r="F6" s="213"/>
      <c r="G6" s="390" t="s">
        <v>138</v>
      </c>
      <c r="H6" s="390"/>
      <c r="I6" s="390"/>
      <c r="J6" s="213"/>
      <c r="K6" s="213"/>
    </row>
    <row r="7" spans="1:11" s="1" customFormat="1" ht="69" customHeight="1" thickBot="1" thickTop="1">
      <c r="A7" s="126" t="s">
        <v>24</v>
      </c>
      <c r="B7" s="214" t="s">
        <v>133</v>
      </c>
      <c r="C7" s="214" t="s">
        <v>134</v>
      </c>
      <c r="D7" s="214" t="s">
        <v>135</v>
      </c>
      <c r="E7" s="126" t="s">
        <v>1</v>
      </c>
      <c r="F7" s="127" t="s">
        <v>10</v>
      </c>
      <c r="G7" s="128" t="s">
        <v>11</v>
      </c>
      <c r="H7" s="127" t="s">
        <v>12</v>
      </c>
      <c r="I7" s="127" t="s">
        <v>25</v>
      </c>
      <c r="J7" s="129" t="s">
        <v>114</v>
      </c>
      <c r="K7" s="130" t="s">
        <v>1</v>
      </c>
    </row>
    <row r="8" spans="1:11" s="1" customFormat="1" ht="24" thickTop="1">
      <c r="A8" s="131" t="s">
        <v>2</v>
      </c>
      <c r="B8" s="222">
        <f>B10+B12</f>
        <v>6961800</v>
      </c>
      <c r="C8" s="222">
        <f>C10+C12</f>
        <v>3151459</v>
      </c>
      <c r="D8" s="222">
        <f>D10+D12</f>
        <v>1866108</v>
      </c>
      <c r="E8" s="225">
        <f>D8/C8*100</f>
        <v>59.2140973434844</v>
      </c>
      <c r="F8" s="132">
        <f>+D8/C8*100</f>
        <v>59.2140973434844</v>
      </c>
      <c r="G8" s="132">
        <f>G10+G12</f>
        <v>6957635</v>
      </c>
      <c r="H8" s="132">
        <f>H10+H12</f>
        <v>3352740</v>
      </c>
      <c r="I8" s="132">
        <f>I10+I12</f>
        <v>2349018.46</v>
      </c>
      <c r="J8" s="132">
        <f>J10+J12</f>
        <v>4080958.7399999998</v>
      </c>
      <c r="K8" s="133">
        <f>+I8/H8*100</f>
        <v>70.06264905718905</v>
      </c>
    </row>
    <row r="9" spans="1:11" s="1" customFormat="1" ht="7.5" customHeight="1">
      <c r="A9" s="134"/>
      <c r="B9" s="223"/>
      <c r="C9" s="223"/>
      <c r="D9" s="223"/>
      <c r="E9" s="225"/>
      <c r="F9" s="135"/>
      <c r="G9" s="136"/>
      <c r="H9" s="136"/>
      <c r="I9" s="136"/>
      <c r="J9" s="136"/>
      <c r="K9" s="205"/>
    </row>
    <row r="10" spans="1:11" s="1" customFormat="1" ht="23.25">
      <c r="A10" s="137" t="s">
        <v>8</v>
      </c>
      <c r="B10" s="224">
        <f>+B18</f>
        <v>6224700</v>
      </c>
      <c r="C10" s="224">
        <f>+C18</f>
        <v>2773144</v>
      </c>
      <c r="D10" s="224">
        <f>+D18</f>
        <v>1708496</v>
      </c>
      <c r="E10" s="225">
        <f>D10/C10*100</f>
        <v>61.608629050637106</v>
      </c>
      <c r="F10" s="138">
        <f>+D10/C10*100</f>
        <v>61.608629050637106</v>
      </c>
      <c r="G10" s="138">
        <f>+G18</f>
        <v>6331100</v>
      </c>
      <c r="H10" s="138">
        <f>+H18</f>
        <v>2961473</v>
      </c>
      <c r="I10" s="138">
        <f>+I18</f>
        <v>2094954.81</v>
      </c>
      <c r="J10" s="138">
        <f>+J18</f>
        <v>3728082.3899999997</v>
      </c>
      <c r="K10" s="139">
        <f>+I10/H10*100</f>
        <v>70.74029748034171</v>
      </c>
    </row>
    <row r="11" spans="1:11" s="1" customFormat="1" ht="15" customHeight="1">
      <c r="A11" s="140"/>
      <c r="B11" s="140"/>
      <c r="C11" s="140"/>
      <c r="D11" s="140"/>
      <c r="E11" s="137"/>
      <c r="F11" s="141"/>
      <c r="G11" s="141"/>
      <c r="H11" s="141"/>
      <c r="I11" s="141"/>
      <c r="J11" s="142"/>
      <c r="K11" s="142"/>
    </row>
    <row r="12" spans="1:11" s="1" customFormat="1" ht="23.25">
      <c r="A12" s="137" t="s">
        <v>9</v>
      </c>
      <c r="B12" s="138">
        <f>+B33</f>
        <v>737100</v>
      </c>
      <c r="C12" s="138">
        <f>+C33</f>
        <v>378315</v>
      </c>
      <c r="D12" s="138">
        <f>+D33</f>
        <v>157612</v>
      </c>
      <c r="E12" s="231">
        <f>D12/C12*100</f>
        <v>41.66157831436766</v>
      </c>
      <c r="F12" s="206">
        <f>+D12/C12*100</f>
        <v>41.66157831436766</v>
      </c>
      <c r="G12" s="138">
        <f>+G33</f>
        <v>626535</v>
      </c>
      <c r="H12" s="138">
        <f>+H33</f>
        <v>391267</v>
      </c>
      <c r="I12" s="138">
        <f>+I33</f>
        <v>254063.65</v>
      </c>
      <c r="J12" s="138">
        <f>J33</f>
        <v>352876.35</v>
      </c>
      <c r="K12" s="206">
        <f>+I12/H12*100</f>
        <v>64.93357477119204</v>
      </c>
    </row>
    <row r="13" spans="1:11" s="1" customFormat="1" ht="6" customHeight="1">
      <c r="A13" s="144"/>
      <c r="B13" s="144"/>
      <c r="C13" s="144"/>
      <c r="D13" s="144"/>
      <c r="E13" s="144"/>
      <c r="F13" s="145"/>
      <c r="G13" s="144"/>
      <c r="H13" s="144"/>
      <c r="I13" s="144"/>
      <c r="J13" s="146"/>
      <c r="K13" s="207"/>
    </row>
    <row r="14" spans="1:11" s="1" customFormat="1" ht="23.25">
      <c r="A14" s="385" t="s">
        <v>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</row>
    <row r="15" spans="1:11" s="1" customFormat="1" ht="6" customHeight="1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</row>
    <row r="16" spans="1:11" s="1" customFormat="1" ht="6" customHeight="1" thickBot="1">
      <c r="A16" s="125"/>
      <c r="B16" s="125"/>
      <c r="C16" s="125"/>
      <c r="D16" s="125"/>
      <c r="E16" s="125"/>
      <c r="F16" s="125"/>
      <c r="G16" s="125"/>
      <c r="H16" s="125"/>
      <c r="I16" s="147"/>
      <c r="J16" s="125"/>
      <c r="K16" s="125"/>
    </row>
    <row r="17" spans="1:11" s="1" customFormat="1" ht="71.25" thickBot="1" thickTop="1">
      <c r="A17" s="126" t="s">
        <v>24</v>
      </c>
      <c r="B17" s="128" t="s">
        <v>11</v>
      </c>
      <c r="C17" s="127" t="s">
        <v>12</v>
      </c>
      <c r="D17" s="127" t="s">
        <v>25</v>
      </c>
      <c r="E17" s="227" t="s">
        <v>1</v>
      </c>
      <c r="F17" s="130" t="s">
        <v>1</v>
      </c>
      <c r="G17" s="128" t="s">
        <v>11</v>
      </c>
      <c r="H17" s="127" t="s">
        <v>12</v>
      </c>
      <c r="I17" s="127" t="s">
        <v>25</v>
      </c>
      <c r="J17" s="129" t="s">
        <v>114</v>
      </c>
      <c r="K17" s="130" t="s">
        <v>1</v>
      </c>
    </row>
    <row r="18" spans="1:17" s="1" customFormat="1" ht="24" thickTop="1">
      <c r="A18" s="131" t="s">
        <v>13</v>
      </c>
      <c r="B18" s="215">
        <f>B19+B23</f>
        <v>6224700</v>
      </c>
      <c r="C18" s="215">
        <f>C19+C23</f>
        <v>2773144</v>
      </c>
      <c r="D18" s="215">
        <f>D19+D23</f>
        <v>1708496</v>
      </c>
      <c r="E18" s="225">
        <f>D18/C18*100</f>
        <v>61.608629050637106</v>
      </c>
      <c r="F18" s="148">
        <f>F19+F23</f>
        <v>6331100</v>
      </c>
      <c r="G18" s="148">
        <f>G19+G23</f>
        <v>6331100</v>
      </c>
      <c r="H18" s="148">
        <f>H19+H23</f>
        <v>2961473</v>
      </c>
      <c r="I18" s="148">
        <f>I19+I23</f>
        <v>2094954.81</v>
      </c>
      <c r="J18" s="148">
        <f>J19+J23</f>
        <v>3728082.3899999997</v>
      </c>
      <c r="K18" s="133">
        <f>+I18/H18*100</f>
        <v>70.74029748034171</v>
      </c>
      <c r="Q18" s="208"/>
    </row>
    <row r="19" spans="1:27" s="5" customFormat="1" ht="23.25">
      <c r="A19" s="149" t="s">
        <v>33</v>
      </c>
      <c r="B19" s="216">
        <f>+B21</f>
        <v>2489267</v>
      </c>
      <c r="C19" s="216">
        <f>+C21</f>
        <v>1187746</v>
      </c>
      <c r="D19" s="216">
        <f>D21</f>
        <v>523122</v>
      </c>
      <c r="E19" s="225">
        <f>D19/C19*100</f>
        <v>44.04325503937711</v>
      </c>
      <c r="F19" s="150">
        <f>+F20</f>
        <v>2519850</v>
      </c>
      <c r="G19" s="151">
        <f>+G21</f>
        <v>2553165</v>
      </c>
      <c r="H19" s="151">
        <f>+H21</f>
        <v>1281619</v>
      </c>
      <c r="I19" s="151">
        <f>I21</f>
        <v>839105.37</v>
      </c>
      <c r="J19" s="151">
        <f>J21</f>
        <v>1256760.57</v>
      </c>
      <c r="K19" s="133">
        <f>+I19/H19*100</f>
        <v>65.47229480836349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5" customFormat="1" ht="23.25">
      <c r="A20" s="152" t="s">
        <v>3</v>
      </c>
      <c r="B20" s="217">
        <f>SUM(B21)</f>
        <v>2489267</v>
      </c>
      <c r="C20" s="217">
        <f>SUM(C21)</f>
        <v>1187746</v>
      </c>
      <c r="D20" s="217">
        <f>SUM(D21)</f>
        <v>523122</v>
      </c>
      <c r="E20" s="225">
        <f>D20/C20*100</f>
        <v>44.04325503937711</v>
      </c>
      <c r="F20" s="153">
        <f>SUM(F21:F21)</f>
        <v>2519850</v>
      </c>
      <c r="G20" s="154">
        <f>SUM(G21)</f>
        <v>2553165</v>
      </c>
      <c r="H20" s="154">
        <f>SUM(H21)</f>
        <v>1281619</v>
      </c>
      <c r="I20" s="154">
        <f>SUM(I21)</f>
        <v>839105.37</v>
      </c>
      <c r="J20" s="154">
        <f>SUM(J21)</f>
        <v>1256760.57</v>
      </c>
      <c r="K20" s="133">
        <f>+I20/H20*100</f>
        <v>65.47229480836349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6" customFormat="1" ht="23.25">
      <c r="A21" s="155" t="s">
        <v>34</v>
      </c>
      <c r="B21" s="218">
        <v>2489267</v>
      </c>
      <c r="C21" s="218">
        <v>1187746</v>
      </c>
      <c r="D21" s="218">
        <v>523122</v>
      </c>
      <c r="E21" s="225">
        <f>D21/C21*100</f>
        <v>44.04325503937711</v>
      </c>
      <c r="F21" s="156">
        <v>2519850</v>
      </c>
      <c r="G21" s="157">
        <v>2553165</v>
      </c>
      <c r="H21" s="157">
        <v>1281619</v>
      </c>
      <c r="I21" s="157">
        <v>839105.37</v>
      </c>
      <c r="J21" s="158">
        <v>1256760.57</v>
      </c>
      <c r="K21" s="133">
        <f>+I21/H21*100</f>
        <v>65.47229480836349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6" customFormat="1" ht="23.25">
      <c r="A22" s="159"/>
      <c r="B22" s="159"/>
      <c r="C22" s="159"/>
      <c r="D22" s="159"/>
      <c r="E22" s="159"/>
      <c r="F22" s="160"/>
      <c r="G22" s="161"/>
      <c r="H22" s="161"/>
      <c r="I22" s="161"/>
      <c r="J22" s="162"/>
      <c r="K22" s="16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5" customFormat="1" ht="23.25">
      <c r="A23" s="149" t="s">
        <v>102</v>
      </c>
      <c r="B23" s="216">
        <f>B24+B25+B26+B27</f>
        <v>3735433</v>
      </c>
      <c r="C23" s="216">
        <f>C24+C25+C26+C27</f>
        <v>1585398</v>
      </c>
      <c r="D23" s="216">
        <f>D24+D25+D26+D27</f>
        <v>1185374</v>
      </c>
      <c r="E23" s="226">
        <f>D23/C23*100</f>
        <v>74.7682285457658</v>
      </c>
      <c r="F23" s="163">
        <f>F24+F25+F26+F27</f>
        <v>3811250</v>
      </c>
      <c r="G23" s="163">
        <f>G24+G25+G26+G27</f>
        <v>3777935</v>
      </c>
      <c r="H23" s="163">
        <f>H24+H25+H26+H27</f>
        <v>1679854</v>
      </c>
      <c r="I23" s="163">
        <f>I24+I25+I26+I27</f>
        <v>1255849.44</v>
      </c>
      <c r="J23" s="163">
        <f>J24+J25+J26+J27</f>
        <v>2471321.82</v>
      </c>
      <c r="K23" s="133">
        <f>+I23/H23*100</f>
        <v>74.75943980845953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3.25">
      <c r="A24" s="165" t="s">
        <v>103</v>
      </c>
      <c r="B24" s="219">
        <v>3106801</v>
      </c>
      <c r="C24" s="219">
        <v>1298488</v>
      </c>
      <c r="D24" s="219">
        <v>982057</v>
      </c>
      <c r="E24" s="226">
        <f>D24/C24*100</f>
        <v>75.63081060433365</v>
      </c>
      <c r="F24" s="166">
        <v>3318865</v>
      </c>
      <c r="G24" s="167">
        <v>3288500</v>
      </c>
      <c r="H24" s="167">
        <v>1458935</v>
      </c>
      <c r="I24" s="167">
        <v>1114142.14</v>
      </c>
      <c r="J24" s="168">
        <v>2129976.92</v>
      </c>
      <c r="K24" s="133">
        <f>+I24/H24*100</f>
        <v>76.36681140695096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5" customFormat="1" ht="23.25">
      <c r="A25" s="165" t="s">
        <v>104</v>
      </c>
      <c r="B25" s="219">
        <v>207420</v>
      </c>
      <c r="C25" s="219">
        <v>91379</v>
      </c>
      <c r="D25" s="219">
        <v>63095</v>
      </c>
      <c r="E25" s="226">
        <f>D25/C25*100</f>
        <v>69.04759299182525</v>
      </c>
      <c r="F25" s="160">
        <v>127461</v>
      </c>
      <c r="G25" s="161">
        <v>126411</v>
      </c>
      <c r="H25" s="161">
        <v>57232</v>
      </c>
      <c r="I25" s="161">
        <v>35513.21</v>
      </c>
      <c r="J25" s="169">
        <v>89890.79</v>
      </c>
      <c r="K25" s="133">
        <f>+I25/H25*100</f>
        <v>62.051317444786136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6" customFormat="1" ht="23.25">
      <c r="A26" s="165" t="s">
        <v>105</v>
      </c>
      <c r="B26" s="220">
        <v>277239</v>
      </c>
      <c r="C26" s="220">
        <v>127561</v>
      </c>
      <c r="D26" s="220">
        <v>91764</v>
      </c>
      <c r="E26" s="226">
        <f>D26/C26*100</f>
        <v>71.93734762192207</v>
      </c>
      <c r="F26" s="171">
        <v>283983</v>
      </c>
      <c r="G26" s="157">
        <v>282583</v>
      </c>
      <c r="H26" s="157">
        <v>126998</v>
      </c>
      <c r="I26" s="172">
        <v>89471.03</v>
      </c>
      <c r="J26" s="168">
        <v>189274.17</v>
      </c>
      <c r="K26" s="133">
        <f>+I26/H26*100</f>
        <v>70.45073938172254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6" customFormat="1" ht="23.25">
      <c r="A27" s="174" t="s">
        <v>106</v>
      </c>
      <c r="B27" s="221">
        <v>143973</v>
      </c>
      <c r="C27" s="221">
        <v>67970</v>
      </c>
      <c r="D27" s="221">
        <v>48458</v>
      </c>
      <c r="E27" s="226">
        <f>D27/C27*100</f>
        <v>71.29321759599824</v>
      </c>
      <c r="F27" s="156">
        <v>80941</v>
      </c>
      <c r="G27" s="157">
        <v>80441</v>
      </c>
      <c r="H27" s="157">
        <v>36689</v>
      </c>
      <c r="I27" s="157">
        <v>16723.06</v>
      </c>
      <c r="J27" s="168">
        <v>62179.94</v>
      </c>
      <c r="K27" s="133">
        <f>+I27/H27*100</f>
        <v>45.58058273596991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6" customHeight="1">
      <c r="A28" s="175"/>
      <c r="B28" s="175"/>
      <c r="C28" s="175"/>
      <c r="D28" s="175"/>
      <c r="E28" s="175"/>
      <c r="F28" s="176"/>
      <c r="G28" s="177"/>
      <c r="H28" s="177"/>
      <c r="I28" s="177"/>
      <c r="J28" s="177"/>
      <c r="K28" s="1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1" ht="28.5" customHeight="1">
      <c r="A29" s="385" t="s">
        <v>7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</row>
    <row r="30" spans="1:11" ht="6" customHeight="1">
      <c r="A30" s="178"/>
      <c r="B30" s="178"/>
      <c r="C30" s="178"/>
      <c r="D30" s="178"/>
      <c r="E30" s="178"/>
      <c r="F30" s="179"/>
      <c r="G30" s="178"/>
      <c r="H30" s="178"/>
      <c r="I30" s="178"/>
      <c r="J30" s="178"/>
      <c r="K30" s="178"/>
    </row>
    <row r="31" spans="1:11" ht="6" customHeight="1" thickBot="1">
      <c r="A31" s="178"/>
      <c r="B31" s="178"/>
      <c r="C31" s="178"/>
      <c r="D31" s="178"/>
      <c r="E31" s="178"/>
      <c r="F31" s="179"/>
      <c r="G31" s="178"/>
      <c r="H31" s="178"/>
      <c r="I31" s="178"/>
      <c r="J31" s="178"/>
      <c r="K31" s="178"/>
    </row>
    <row r="32" spans="1:11" ht="71.25" thickBot="1" thickTop="1">
      <c r="A32" s="180" t="s">
        <v>0</v>
      </c>
      <c r="B32" s="181" t="s">
        <v>11</v>
      </c>
      <c r="C32" s="181" t="s">
        <v>12</v>
      </c>
      <c r="D32" s="181" t="s">
        <v>25</v>
      </c>
      <c r="E32" s="181" t="s">
        <v>136</v>
      </c>
      <c r="F32" s="182" t="s">
        <v>1</v>
      </c>
      <c r="G32" s="181" t="s">
        <v>11</v>
      </c>
      <c r="H32" s="181" t="s">
        <v>12</v>
      </c>
      <c r="I32" s="181" t="s">
        <v>25</v>
      </c>
      <c r="J32" s="181" t="s">
        <v>116</v>
      </c>
      <c r="K32" s="182" t="s">
        <v>1</v>
      </c>
    </row>
    <row r="33" spans="1:11" ht="24" thickTop="1">
      <c r="A33" s="183" t="s">
        <v>14</v>
      </c>
      <c r="B33" s="228">
        <f>B36+B41</f>
        <v>737100</v>
      </c>
      <c r="C33" s="228">
        <f>C36+C41</f>
        <v>378315</v>
      </c>
      <c r="D33" s="228">
        <f>D36+D41</f>
        <v>157612</v>
      </c>
      <c r="E33" s="232">
        <f>D33/C33*100</f>
        <v>41.66157831436766</v>
      </c>
      <c r="F33" s="184">
        <f>F36+F41</f>
        <v>626535</v>
      </c>
      <c r="G33" s="184">
        <f>G36+G41</f>
        <v>626535</v>
      </c>
      <c r="H33" s="184">
        <f>H36+H41</f>
        <v>391267</v>
      </c>
      <c r="I33" s="184">
        <f>I36+I41</f>
        <v>254063.65</v>
      </c>
      <c r="J33" s="184">
        <f>J36+J41</f>
        <v>352876.35</v>
      </c>
      <c r="K33" s="170">
        <f>+I33/H33*100</f>
        <v>64.93357477119204</v>
      </c>
    </row>
    <row r="34" spans="1:11" ht="7.5" customHeight="1">
      <c r="A34" s="149"/>
      <c r="B34" s="229"/>
      <c r="C34" s="229"/>
      <c r="D34" s="229"/>
      <c r="E34" s="233"/>
      <c r="F34" s="185"/>
      <c r="G34" s="186"/>
      <c r="H34" s="186"/>
      <c r="I34" s="186"/>
      <c r="J34" s="187"/>
      <c r="K34" s="188"/>
    </row>
    <row r="35" spans="1:11" ht="7.5" customHeight="1">
      <c r="A35" s="149"/>
      <c r="B35" s="229"/>
      <c r="C35" s="229"/>
      <c r="D35" s="229"/>
      <c r="E35" s="233"/>
      <c r="F35" s="185"/>
      <c r="G35" s="189"/>
      <c r="H35" s="189"/>
      <c r="I35" s="189"/>
      <c r="J35" s="190"/>
      <c r="K35" s="191"/>
    </row>
    <row r="36" spans="1:11" ht="23.25">
      <c r="A36" s="192" t="s">
        <v>107</v>
      </c>
      <c r="B36" s="230">
        <f>SUM(B37:B39)</f>
        <v>588000</v>
      </c>
      <c r="C36" s="230">
        <f>SUM(C37:C39)</f>
        <v>300265</v>
      </c>
      <c r="D36" s="230">
        <f>SUM(D37:D39)</f>
        <v>126647</v>
      </c>
      <c r="E36" s="234">
        <f>D36/C36*100</f>
        <v>42.17840907198641</v>
      </c>
      <c r="F36" s="185">
        <f>SUM(F37:F39)</f>
        <v>499800</v>
      </c>
      <c r="G36" s="185">
        <f>SUM(G37:G39)</f>
        <v>517748</v>
      </c>
      <c r="H36" s="185">
        <f>SUM(H37:H39)</f>
        <v>329979</v>
      </c>
      <c r="I36" s="185">
        <f>SUM(I37:I39)</f>
        <v>234014.3</v>
      </c>
      <c r="J36" s="193">
        <f>SUM(J37:J39)</f>
        <v>264138.7</v>
      </c>
      <c r="K36" s="164">
        <f>+I36/H36*100</f>
        <v>70.91793720206438</v>
      </c>
    </row>
    <row r="37" spans="1:11" ht="23.25">
      <c r="A37" s="155" t="s">
        <v>108</v>
      </c>
      <c r="B37" s="218">
        <v>298066</v>
      </c>
      <c r="C37" s="218">
        <v>141186</v>
      </c>
      <c r="D37" s="218">
        <v>52441</v>
      </c>
      <c r="E37" s="234">
        <f>D37/C37*100</f>
        <v>37.14320116725454</v>
      </c>
      <c r="F37" s="156">
        <v>249370</v>
      </c>
      <c r="G37" s="194">
        <v>301624</v>
      </c>
      <c r="H37" s="156">
        <v>223018</v>
      </c>
      <c r="I37" s="156">
        <v>169226.27</v>
      </c>
      <c r="J37" s="195">
        <v>113432.73</v>
      </c>
      <c r="K37" s="173">
        <f>+I37/H37*100</f>
        <v>75.88009488023387</v>
      </c>
    </row>
    <row r="38" spans="1:11" ht="23.25">
      <c r="A38" s="155" t="s">
        <v>109</v>
      </c>
      <c r="B38" s="218">
        <v>202434</v>
      </c>
      <c r="C38" s="218">
        <v>116909</v>
      </c>
      <c r="D38" s="218">
        <v>48619</v>
      </c>
      <c r="E38" s="234">
        <f>D38/C38*100</f>
        <v>41.58704633518377</v>
      </c>
      <c r="F38" s="156">
        <v>165900</v>
      </c>
      <c r="G38" s="194">
        <v>136274</v>
      </c>
      <c r="H38" s="156">
        <v>67169</v>
      </c>
      <c r="I38" s="156">
        <v>40992.48</v>
      </c>
      <c r="J38" s="195">
        <v>94651.52</v>
      </c>
      <c r="K38" s="173">
        <f>+I38/H38*100</f>
        <v>61.02886748351174</v>
      </c>
    </row>
    <row r="39" spans="1:11" ht="23.25">
      <c r="A39" s="155" t="s">
        <v>110</v>
      </c>
      <c r="B39" s="218">
        <v>87500</v>
      </c>
      <c r="C39" s="218">
        <v>42170</v>
      </c>
      <c r="D39" s="218">
        <v>25587</v>
      </c>
      <c r="E39" s="234">
        <f>D39/C39*100</f>
        <v>60.675835902300214</v>
      </c>
      <c r="F39" s="156">
        <v>84530</v>
      </c>
      <c r="G39" s="156">
        <v>79850</v>
      </c>
      <c r="H39" s="156">
        <v>39792</v>
      </c>
      <c r="I39" s="156">
        <v>23795.55</v>
      </c>
      <c r="J39" s="195">
        <v>56054.45</v>
      </c>
      <c r="K39" s="173">
        <f>+I39/H39*100</f>
        <v>59.79983413751507</v>
      </c>
    </row>
    <row r="40" spans="1:11" ht="15" customHeight="1">
      <c r="A40" s="155"/>
      <c r="B40" s="218"/>
      <c r="C40" s="218"/>
      <c r="D40" s="218"/>
      <c r="E40" s="235"/>
      <c r="F40" s="156"/>
      <c r="G40" s="156"/>
      <c r="H40" s="156"/>
      <c r="I40" s="156"/>
      <c r="J40" s="195"/>
      <c r="K40" s="173"/>
    </row>
    <row r="41" spans="1:11" ht="23.25">
      <c r="A41" s="196" t="s">
        <v>115</v>
      </c>
      <c r="B41" s="216">
        <f>SUM(B42:B43)</f>
        <v>149100</v>
      </c>
      <c r="C41" s="216">
        <f>SUM(C42:C43)</f>
        <v>78050</v>
      </c>
      <c r="D41" s="216">
        <f>SUM(D42:D43)</f>
        <v>30965</v>
      </c>
      <c r="E41" s="226">
        <f>D41/C41*100</f>
        <v>39.6732863549007</v>
      </c>
      <c r="F41" s="150">
        <f>SUM(F42:F43)</f>
        <v>126735</v>
      </c>
      <c r="G41" s="150">
        <f>SUM(G42:G43)</f>
        <v>108787</v>
      </c>
      <c r="H41" s="150">
        <f>SUM(H42:H43)</f>
        <v>61288</v>
      </c>
      <c r="I41" s="150">
        <f>SUM(I42:I43)</f>
        <v>20049.35</v>
      </c>
      <c r="J41" s="150">
        <f>SUM(J42:J43)</f>
        <v>88737.65</v>
      </c>
      <c r="K41" s="164">
        <f>+I41/H41*100</f>
        <v>32.71333703171909</v>
      </c>
    </row>
    <row r="42" spans="1:11" ht="23.25">
      <c r="A42" s="155" t="s">
        <v>111</v>
      </c>
      <c r="B42" s="218">
        <v>51100</v>
      </c>
      <c r="C42" s="218">
        <v>27050</v>
      </c>
      <c r="D42" s="218">
        <v>10245</v>
      </c>
      <c r="E42" s="226">
        <f>D42/C42*100</f>
        <v>37.87430683918669</v>
      </c>
      <c r="F42" s="156">
        <v>46800</v>
      </c>
      <c r="G42" s="194">
        <v>31751</v>
      </c>
      <c r="H42" s="156">
        <v>11393</v>
      </c>
      <c r="I42" s="156">
        <v>6490.47</v>
      </c>
      <c r="J42" s="195">
        <v>25260.53</v>
      </c>
      <c r="K42" s="173">
        <f>+I42/H42*100</f>
        <v>56.96892828930045</v>
      </c>
    </row>
    <row r="43" spans="1:11" ht="23.25">
      <c r="A43" s="155" t="s">
        <v>112</v>
      </c>
      <c r="B43" s="218">
        <v>98000</v>
      </c>
      <c r="C43" s="218">
        <v>51000</v>
      </c>
      <c r="D43" s="218">
        <v>20720</v>
      </c>
      <c r="E43" s="226">
        <f>D43/C43*100</f>
        <v>40.627450980392155</v>
      </c>
      <c r="F43" s="156">
        <v>79935</v>
      </c>
      <c r="G43" s="194">
        <v>77036</v>
      </c>
      <c r="H43" s="156">
        <v>49895</v>
      </c>
      <c r="I43" s="156">
        <v>13558.88</v>
      </c>
      <c r="J43" s="195">
        <v>63477.12</v>
      </c>
      <c r="K43" s="173">
        <f>+I43/H43*100</f>
        <v>27.174827136987673</v>
      </c>
    </row>
    <row r="44" spans="1:11" ht="15" customHeight="1">
      <c r="A44" s="197"/>
      <c r="B44" s="197"/>
      <c r="C44" s="197"/>
      <c r="D44" s="197"/>
      <c r="E44" s="197"/>
      <c r="F44" s="198"/>
      <c r="G44" s="198"/>
      <c r="H44" s="198"/>
      <c r="I44" s="198"/>
      <c r="J44" s="198"/>
      <c r="K44" s="198"/>
    </row>
    <row r="45" spans="1:11" ht="15" customHeight="1">
      <c r="A45" s="386"/>
      <c r="B45" s="386"/>
      <c r="C45" s="386"/>
      <c r="D45" s="386"/>
      <c r="E45" s="386"/>
      <c r="F45" s="386"/>
      <c r="G45" s="386"/>
      <c r="H45" s="386"/>
      <c r="I45" s="386"/>
      <c r="J45" s="386"/>
      <c r="K45" s="386"/>
    </row>
    <row r="46" spans="1:11" ht="15" customHeight="1">
      <c r="A46" s="199"/>
      <c r="B46" s="199"/>
      <c r="C46" s="199"/>
      <c r="D46" s="199"/>
      <c r="E46" s="199"/>
      <c r="F46" s="200"/>
      <c r="G46" s="200"/>
      <c r="H46" s="200"/>
      <c r="I46" s="200"/>
      <c r="J46" s="200"/>
      <c r="K46" s="200"/>
    </row>
    <row r="47" spans="1:11" ht="15" customHeight="1">
      <c r="A47" s="386" t="s">
        <v>131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</row>
    <row r="48" spans="1:11" ht="15">
      <c r="A48" s="33"/>
      <c r="B48" s="33"/>
      <c r="C48" s="33"/>
      <c r="D48" s="33"/>
      <c r="E48" s="33"/>
      <c r="F48" s="61"/>
      <c r="G48" s="39"/>
      <c r="H48" s="39"/>
      <c r="I48" s="39"/>
      <c r="J48" s="39"/>
      <c r="K48" s="39"/>
    </row>
    <row r="49" spans="1:11" ht="15">
      <c r="A49" s="33"/>
      <c r="B49" s="33"/>
      <c r="C49" s="33"/>
      <c r="D49" s="33"/>
      <c r="E49" s="33"/>
      <c r="F49" s="61"/>
      <c r="G49" s="39"/>
      <c r="H49" s="39"/>
      <c r="I49" s="39"/>
      <c r="J49" s="39"/>
      <c r="K49" s="39"/>
    </row>
    <row r="50" spans="1:11" ht="15">
      <c r="A50" s="33"/>
      <c r="B50" s="33"/>
      <c r="C50" s="33"/>
      <c r="D50" s="33"/>
      <c r="E50" s="33"/>
      <c r="F50" s="61"/>
      <c r="G50" s="39"/>
      <c r="H50" s="39"/>
      <c r="I50" s="39"/>
      <c r="J50" s="39"/>
      <c r="K50" s="39"/>
    </row>
    <row r="51" spans="1:11" ht="15">
      <c r="A51" s="33"/>
      <c r="B51" s="33"/>
      <c r="C51" s="33"/>
      <c r="D51" s="33"/>
      <c r="E51" s="33"/>
      <c r="F51" s="61"/>
      <c r="G51" s="39"/>
      <c r="H51" s="39"/>
      <c r="I51" s="39"/>
      <c r="J51" s="39"/>
      <c r="K51" s="39"/>
    </row>
    <row r="52" spans="1:11" ht="15">
      <c r="A52" s="33"/>
      <c r="B52" s="33"/>
      <c r="C52" s="33"/>
      <c r="D52" s="33"/>
      <c r="E52" s="33"/>
      <c r="F52" s="61"/>
      <c r="G52" s="39"/>
      <c r="H52" s="39"/>
      <c r="I52" s="39"/>
      <c r="J52" s="39"/>
      <c r="K52" s="39"/>
    </row>
    <row r="53" spans="1:11" ht="15">
      <c r="A53" s="33"/>
      <c r="B53" s="33"/>
      <c r="C53" s="33"/>
      <c r="D53" s="33"/>
      <c r="E53" s="33"/>
      <c r="F53" s="61"/>
      <c r="G53" s="39"/>
      <c r="H53" s="39"/>
      <c r="I53" s="39"/>
      <c r="J53" s="39"/>
      <c r="K53" s="39"/>
    </row>
    <row r="54" spans="1:11" ht="15">
      <c r="A54" s="33"/>
      <c r="B54" s="33"/>
      <c r="C54" s="33"/>
      <c r="D54" s="33"/>
      <c r="E54" s="33"/>
      <c r="F54" s="61"/>
      <c r="G54" s="39"/>
      <c r="H54" s="39"/>
      <c r="I54" s="39"/>
      <c r="J54" s="39"/>
      <c r="K54" s="39"/>
    </row>
    <row r="55" spans="1:11" ht="15">
      <c r="A55" s="33"/>
      <c r="B55" s="33"/>
      <c r="C55" s="33"/>
      <c r="D55" s="33"/>
      <c r="E55" s="33"/>
      <c r="F55" s="61"/>
      <c r="G55" s="39"/>
      <c r="H55" s="39"/>
      <c r="I55" s="39"/>
      <c r="J55" s="39"/>
      <c r="K55" s="39"/>
    </row>
    <row r="56" spans="1:11" ht="15">
      <c r="A56" s="33"/>
      <c r="B56" s="33"/>
      <c r="C56" s="33"/>
      <c r="D56" s="33"/>
      <c r="E56" s="33"/>
      <c r="F56" s="61"/>
      <c r="G56" s="39"/>
      <c r="H56" s="39"/>
      <c r="I56" s="39"/>
      <c r="J56" s="39"/>
      <c r="K56" s="39"/>
    </row>
    <row r="57" spans="1:11" ht="15">
      <c r="A57" s="33"/>
      <c r="B57" s="33"/>
      <c r="C57" s="33"/>
      <c r="D57" s="33"/>
      <c r="E57" s="33"/>
      <c r="F57" s="61"/>
      <c r="G57" s="39"/>
      <c r="H57" s="39"/>
      <c r="I57" s="39"/>
      <c r="J57" s="39"/>
      <c r="K57" s="39"/>
    </row>
    <row r="58" spans="1:11" ht="15">
      <c r="A58" s="33"/>
      <c r="B58" s="33"/>
      <c r="C58" s="33"/>
      <c r="D58" s="33"/>
      <c r="E58" s="33"/>
      <c r="F58" s="61"/>
      <c r="G58" s="39"/>
      <c r="H58" s="39"/>
      <c r="I58" s="39"/>
      <c r="J58" s="39"/>
      <c r="K58" s="39"/>
    </row>
    <row r="59" spans="1:11" ht="15">
      <c r="A59" s="33"/>
      <c r="B59" s="33"/>
      <c r="C59" s="33"/>
      <c r="D59" s="33"/>
      <c r="E59" s="33"/>
      <c r="F59" s="61"/>
      <c r="G59" s="39"/>
      <c r="H59" s="39"/>
      <c r="I59" s="39"/>
      <c r="J59" s="39"/>
      <c r="K59" s="39"/>
    </row>
    <row r="60" spans="1:11" ht="15">
      <c r="A60" s="33"/>
      <c r="B60" s="33"/>
      <c r="C60" s="33"/>
      <c r="D60" s="33"/>
      <c r="E60" s="33"/>
      <c r="F60" s="61"/>
      <c r="G60" s="39"/>
      <c r="H60" s="39"/>
      <c r="I60" s="39"/>
      <c r="J60" s="39"/>
      <c r="K60" s="39"/>
    </row>
    <row r="61" spans="1:11" ht="15">
      <c r="A61" s="33"/>
      <c r="B61" s="33"/>
      <c r="C61" s="33"/>
      <c r="D61" s="33"/>
      <c r="E61" s="33"/>
      <c r="F61" s="61"/>
      <c r="G61" s="39"/>
      <c r="H61" s="39"/>
      <c r="I61" s="39"/>
      <c r="J61" s="39"/>
      <c r="K61" s="39"/>
    </row>
    <row r="62" spans="1:11" ht="15">
      <c r="A62" s="33"/>
      <c r="B62" s="33"/>
      <c r="C62" s="33"/>
      <c r="D62" s="33"/>
      <c r="E62" s="33"/>
      <c r="F62" s="61"/>
      <c r="G62" s="39"/>
      <c r="H62" s="39"/>
      <c r="I62" s="39"/>
      <c r="J62" s="39"/>
      <c r="K62" s="39"/>
    </row>
    <row r="63" spans="1:11" ht="15">
      <c r="A63" s="33"/>
      <c r="B63" s="33"/>
      <c r="C63" s="33"/>
      <c r="D63" s="33"/>
      <c r="E63" s="33"/>
      <c r="F63" s="61"/>
      <c r="G63" s="39"/>
      <c r="H63" s="39"/>
      <c r="I63" s="39"/>
      <c r="J63" s="39"/>
      <c r="K63" s="39"/>
    </row>
    <row r="64" spans="1:11" ht="15">
      <c r="A64" s="33"/>
      <c r="B64" s="33"/>
      <c r="C64" s="33"/>
      <c r="D64" s="33"/>
      <c r="E64" s="33"/>
      <c r="F64" s="61"/>
      <c r="G64" s="39"/>
      <c r="H64" s="39"/>
      <c r="I64" s="39"/>
      <c r="J64" s="39"/>
      <c r="K64" s="39"/>
    </row>
    <row r="65" spans="1:11" ht="15">
      <c r="A65" s="33"/>
      <c r="B65" s="33"/>
      <c r="C65" s="33"/>
      <c r="D65" s="33"/>
      <c r="E65" s="33"/>
      <c r="F65" s="61"/>
      <c r="G65" s="39"/>
      <c r="H65" s="39"/>
      <c r="I65" s="39"/>
      <c r="J65" s="39"/>
      <c r="K65" s="39"/>
    </row>
    <row r="66" spans="1:11" ht="15">
      <c r="A66" s="33"/>
      <c r="B66" s="33"/>
      <c r="C66" s="33"/>
      <c r="D66" s="33"/>
      <c r="E66" s="33"/>
      <c r="F66" s="61"/>
      <c r="G66" s="39"/>
      <c r="H66" s="39"/>
      <c r="I66" s="39"/>
      <c r="J66" s="39"/>
      <c r="K66" s="39"/>
    </row>
    <row r="67" spans="1:11" ht="15">
      <c r="A67" s="33"/>
      <c r="B67" s="33"/>
      <c r="C67" s="33"/>
      <c r="D67" s="33"/>
      <c r="E67" s="33"/>
      <c r="F67" s="61"/>
      <c r="G67" s="39"/>
      <c r="H67" s="39"/>
      <c r="I67" s="39"/>
      <c r="J67" s="39"/>
      <c r="K67" s="39"/>
    </row>
    <row r="68" spans="1:11" ht="15">
      <c r="A68" s="33"/>
      <c r="B68" s="33"/>
      <c r="C68" s="33"/>
      <c r="D68" s="33"/>
      <c r="E68" s="33"/>
      <c r="F68" s="61"/>
      <c r="G68" s="39"/>
      <c r="H68" s="39"/>
      <c r="I68" s="39"/>
      <c r="J68" s="39"/>
      <c r="K68" s="39"/>
    </row>
    <row r="69" spans="1:11" ht="15">
      <c r="A69" s="33"/>
      <c r="B69" s="33"/>
      <c r="C69" s="33"/>
      <c r="D69" s="33"/>
      <c r="E69" s="33"/>
      <c r="F69" s="61"/>
      <c r="G69" s="39"/>
      <c r="H69" s="39"/>
      <c r="I69" s="39"/>
      <c r="J69" s="39"/>
      <c r="K69" s="39"/>
    </row>
    <row r="70" spans="1:11" ht="15">
      <c r="A70" s="33"/>
      <c r="B70" s="33"/>
      <c r="C70" s="33"/>
      <c r="D70" s="33"/>
      <c r="E70" s="33"/>
      <c r="F70" s="61"/>
      <c r="G70" s="39"/>
      <c r="H70" s="39"/>
      <c r="I70" s="39"/>
      <c r="J70" s="39"/>
      <c r="K70" s="39"/>
    </row>
    <row r="71" spans="1:11" ht="15">
      <c r="A71" s="33"/>
      <c r="B71" s="33"/>
      <c r="C71" s="33"/>
      <c r="D71" s="33"/>
      <c r="E71" s="33"/>
      <c r="F71" s="61"/>
      <c r="G71" s="39"/>
      <c r="H71" s="39"/>
      <c r="I71" s="39"/>
      <c r="J71" s="39"/>
      <c r="K71" s="39"/>
    </row>
    <row r="72" spans="1:11" ht="15">
      <c r="A72" s="33"/>
      <c r="B72" s="33"/>
      <c r="C72" s="33"/>
      <c r="D72" s="33"/>
      <c r="E72" s="33"/>
      <c r="F72" s="61"/>
      <c r="G72" s="39"/>
      <c r="H72" s="39"/>
      <c r="I72" s="39"/>
      <c r="J72" s="39"/>
      <c r="K72" s="39"/>
    </row>
    <row r="73" spans="1:11" ht="15">
      <c r="A73" s="33"/>
      <c r="B73" s="33"/>
      <c r="C73" s="33"/>
      <c r="D73" s="33"/>
      <c r="E73" s="33"/>
      <c r="F73" s="61"/>
      <c r="G73" s="39"/>
      <c r="H73" s="39"/>
      <c r="I73" s="39"/>
      <c r="J73" s="39"/>
      <c r="K73" s="39"/>
    </row>
  </sheetData>
  <sheetProtection formatRows="0" insertColumns="0" insertRows="0" selectLockedCells="1" selectUnlockedCells="1"/>
  <mergeCells count="11">
    <mergeCell ref="A29:K29"/>
    <mergeCell ref="A45:K45"/>
    <mergeCell ref="A47:K47"/>
    <mergeCell ref="B6:E6"/>
    <mergeCell ref="G6:I6"/>
    <mergeCell ref="A1:K1"/>
    <mergeCell ref="A2:K2"/>
    <mergeCell ref="A3:K3"/>
    <mergeCell ref="A4:K4"/>
    <mergeCell ref="A14:K14"/>
    <mergeCell ref="A15:K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6" r:id="rId1"/>
  <headerFooter alignWithMargins="0">
    <oddFooter>&amp;L&amp;12                   Elaborado en el Dept. de Presupuesto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80" zoomScaleNormal="90" zoomScaleSheetLayoutView="80" workbookViewId="0" topLeftCell="A1">
      <selection activeCell="D31" sqref="D31"/>
    </sheetView>
  </sheetViews>
  <sheetFormatPr defaultColWidth="11.421875" defaultRowHeight="12.75"/>
  <cols>
    <col min="1" max="1" width="103.00390625" style="2" customWidth="1"/>
    <col min="2" max="2" width="35.28125" style="2" customWidth="1"/>
    <col min="3" max="3" width="33.28125" style="4" customWidth="1"/>
    <col min="4" max="4" width="29.57421875" style="3" customWidth="1"/>
    <col min="5" max="5" width="28.7109375" style="3" customWidth="1"/>
    <col min="6" max="10" width="11.421875" style="2" customWidth="1"/>
    <col min="11" max="11" width="14.421875" style="2" bestFit="1" customWidth="1"/>
    <col min="12" max="16384" width="11.421875" style="2" customWidth="1"/>
  </cols>
  <sheetData>
    <row r="1" spans="1:5" s="1" customFormat="1" ht="23.25">
      <c r="A1" s="385" t="s">
        <v>101</v>
      </c>
      <c r="B1" s="385"/>
      <c r="C1" s="385"/>
      <c r="D1" s="385"/>
      <c r="E1" s="385"/>
    </row>
    <row r="2" spans="1:5" s="1" customFormat="1" ht="23.25">
      <c r="A2" s="387" t="s">
        <v>119</v>
      </c>
      <c r="B2" s="387"/>
      <c r="C2" s="387"/>
      <c r="D2" s="387"/>
      <c r="E2" s="387"/>
    </row>
    <row r="3" spans="1:5" s="1" customFormat="1" ht="23.25">
      <c r="A3" s="385" t="s">
        <v>4</v>
      </c>
      <c r="B3" s="385"/>
      <c r="C3" s="385"/>
      <c r="D3" s="385"/>
      <c r="E3" s="385"/>
    </row>
    <row r="4" spans="1:5" s="1" customFormat="1" ht="24" thickBot="1">
      <c r="A4" s="388"/>
      <c r="B4" s="388"/>
      <c r="C4" s="388"/>
      <c r="D4" s="388"/>
      <c r="E4" s="388"/>
    </row>
    <row r="5" spans="1:5" s="1" customFormat="1" ht="48" hidden="1" thickBot="1" thickTop="1">
      <c r="A5" s="126" t="s">
        <v>24</v>
      </c>
      <c r="B5" s="126"/>
      <c r="C5" s="127" t="s">
        <v>10</v>
      </c>
      <c r="D5" s="128" t="s">
        <v>11</v>
      </c>
      <c r="E5" s="127" t="s">
        <v>12</v>
      </c>
    </row>
    <row r="6" spans="1:11" s="1" customFormat="1" ht="24" hidden="1" thickTop="1">
      <c r="A6" s="131" t="s">
        <v>13</v>
      </c>
      <c r="B6" s="131"/>
      <c r="C6" s="148">
        <f>C7+C11</f>
        <v>6968878</v>
      </c>
      <c r="D6" s="148">
        <f>D7+D11</f>
        <v>6968878</v>
      </c>
      <c r="E6" s="148">
        <f>E7+E11</f>
        <v>597130</v>
      </c>
      <c r="K6" s="208"/>
    </row>
    <row r="7" spans="1:21" s="5" customFormat="1" ht="23.25" hidden="1">
      <c r="A7" s="149" t="s">
        <v>33</v>
      </c>
      <c r="B7" s="149"/>
      <c r="C7" s="150">
        <f>+C8</f>
        <v>2824091</v>
      </c>
      <c r="D7" s="151">
        <f>+D9</f>
        <v>2824091</v>
      </c>
      <c r="E7" s="151">
        <f>+E9</f>
        <v>250565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5" customFormat="1" ht="23.25" hidden="1">
      <c r="A8" s="152" t="s">
        <v>3</v>
      </c>
      <c r="B8" s="152"/>
      <c r="C8" s="153">
        <f>SUM(C9:C9)</f>
        <v>2824091</v>
      </c>
      <c r="D8" s="154">
        <f>SUM(D9)</f>
        <v>2824091</v>
      </c>
      <c r="E8" s="154">
        <f>SUM(E9)</f>
        <v>250565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6" customFormat="1" ht="23.25" hidden="1">
      <c r="A9" s="155" t="s">
        <v>34</v>
      </c>
      <c r="B9" s="155"/>
      <c r="C9" s="156">
        <v>2824091</v>
      </c>
      <c r="D9" s="157">
        <v>2824091</v>
      </c>
      <c r="E9" s="157">
        <v>250565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6" customFormat="1" ht="15" customHeight="1" hidden="1">
      <c r="A10" s="159"/>
      <c r="B10" s="159"/>
      <c r="C10" s="160"/>
      <c r="D10" s="161"/>
      <c r="E10" s="16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5" customFormat="1" ht="23.25" hidden="1">
      <c r="A11" s="149" t="s">
        <v>102</v>
      </c>
      <c r="B11" s="149"/>
      <c r="C11" s="163">
        <f>C12+C13+C14+C15</f>
        <v>4144787</v>
      </c>
      <c r="D11" s="163">
        <f>D12+D13+D14+D15</f>
        <v>4144787</v>
      </c>
      <c r="E11" s="163">
        <f>E12+E13+E14+E15</f>
        <v>346565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5" customFormat="1" ht="23.25" hidden="1">
      <c r="A12" s="165" t="s">
        <v>103</v>
      </c>
      <c r="B12" s="165"/>
      <c r="C12" s="166">
        <v>3457400</v>
      </c>
      <c r="D12" s="167">
        <v>3457400</v>
      </c>
      <c r="E12" s="167">
        <v>286978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5" customFormat="1" ht="23.25" hidden="1">
      <c r="A13" s="165" t="s">
        <v>104</v>
      </c>
      <c r="B13" s="165"/>
      <c r="C13" s="160">
        <v>199851</v>
      </c>
      <c r="D13" s="161">
        <v>199851</v>
      </c>
      <c r="E13" s="161">
        <v>16801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6" customFormat="1" ht="23.25" hidden="1">
      <c r="A14" s="165" t="s">
        <v>105</v>
      </c>
      <c r="B14" s="237"/>
      <c r="C14" s="171">
        <v>347789</v>
      </c>
      <c r="D14" s="157">
        <v>347789</v>
      </c>
      <c r="E14" s="157">
        <v>30107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6" customFormat="1" ht="23.25" hidden="1">
      <c r="A15" s="174" t="s">
        <v>106</v>
      </c>
      <c r="B15" s="174"/>
      <c r="C15" s="156">
        <v>139747</v>
      </c>
      <c r="D15" s="157">
        <v>139747</v>
      </c>
      <c r="E15" s="157">
        <v>12679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6" customHeight="1" thickTop="1">
      <c r="A16" s="175"/>
      <c r="B16" s="175"/>
      <c r="C16" s="176"/>
      <c r="D16" s="177"/>
      <c r="E16" s="17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5" ht="28.5" customHeight="1">
      <c r="A17" s="385" t="s">
        <v>7</v>
      </c>
      <c r="B17" s="385"/>
      <c r="C17" s="385"/>
      <c r="D17" s="385"/>
      <c r="E17" s="385"/>
    </row>
    <row r="18" spans="1:5" ht="6" customHeight="1">
      <c r="A18" s="178"/>
      <c r="B18" s="178"/>
      <c r="C18" s="179"/>
      <c r="D18" s="178"/>
      <c r="E18" s="178"/>
    </row>
    <row r="19" spans="1:5" ht="6" customHeight="1" thickBot="1">
      <c r="A19" s="178"/>
      <c r="B19" s="178"/>
      <c r="C19" s="179"/>
      <c r="D19" s="178"/>
      <c r="E19" s="178"/>
    </row>
    <row r="20" spans="1:5" ht="48" thickBot="1" thickTop="1">
      <c r="A20" s="180" t="s">
        <v>0</v>
      </c>
      <c r="B20" s="239" t="s">
        <v>142</v>
      </c>
      <c r="C20" s="181" t="s">
        <v>143</v>
      </c>
      <c r="D20" s="181" t="s">
        <v>145</v>
      </c>
      <c r="E20" s="181" t="s">
        <v>144</v>
      </c>
    </row>
    <row r="21" spans="1:5" ht="24" thickTop="1">
      <c r="A21" s="183" t="s">
        <v>14</v>
      </c>
      <c r="B21" s="228">
        <f>B24+B30</f>
        <v>457696</v>
      </c>
      <c r="C21" s="184">
        <f>C24+C30</f>
        <v>2000121</v>
      </c>
      <c r="D21" s="184">
        <f>D24+D30</f>
        <v>3682182</v>
      </c>
      <c r="E21" s="184">
        <f>D21-C21</f>
        <v>1682061</v>
      </c>
    </row>
    <row r="22" spans="1:5" ht="7.5" customHeight="1">
      <c r="A22" s="149"/>
      <c r="B22" s="238"/>
      <c r="C22" s="185"/>
      <c r="D22" s="186"/>
      <c r="E22" s="186"/>
    </row>
    <row r="23" spans="1:5" ht="7.5" customHeight="1">
      <c r="A23" s="149"/>
      <c r="B23" s="238"/>
      <c r="C23" s="185"/>
      <c r="D23" s="189"/>
      <c r="E23" s="189"/>
    </row>
    <row r="24" spans="1:5" ht="23.25">
      <c r="A24" s="192" t="s">
        <v>107</v>
      </c>
      <c r="B24" s="240">
        <f>SUM(B25:B28)</f>
        <v>373802</v>
      </c>
      <c r="C24" s="185">
        <f>SUM(C25:C28)</f>
        <v>1955397</v>
      </c>
      <c r="D24" s="185">
        <f>SUM(D25:D28)</f>
        <v>3486500</v>
      </c>
      <c r="E24" s="185">
        <f>SUM(E25:E28)</f>
        <v>1531103</v>
      </c>
    </row>
    <row r="25" spans="1:5" ht="23.25">
      <c r="A25" s="155" t="s">
        <v>108</v>
      </c>
      <c r="B25" s="156">
        <v>118802</v>
      </c>
      <c r="C25" s="156">
        <v>563100</v>
      </c>
      <c r="D25" s="194">
        <f>836000+200000</f>
        <v>1036000</v>
      </c>
      <c r="E25" s="156">
        <f>D25-C25</f>
        <v>472900</v>
      </c>
    </row>
    <row r="26" spans="1:5" ht="23.25">
      <c r="A26" s="155" t="s">
        <v>110</v>
      </c>
      <c r="B26" s="156">
        <v>160000</v>
      </c>
      <c r="C26" s="156">
        <v>287299</v>
      </c>
      <c r="D26" s="194">
        <v>411000</v>
      </c>
      <c r="E26" s="156">
        <f>D26-C26</f>
        <v>123701</v>
      </c>
    </row>
    <row r="27" spans="1:5" ht="23.25">
      <c r="A27" s="155" t="s">
        <v>139</v>
      </c>
      <c r="B27" s="156">
        <v>95000</v>
      </c>
      <c r="C27" s="156">
        <v>104998</v>
      </c>
      <c r="D27" s="156">
        <f>339500+200000</f>
        <v>539500</v>
      </c>
      <c r="E27" s="156">
        <f>D27-C27</f>
        <v>434502</v>
      </c>
    </row>
    <row r="28" spans="1:5" ht="23.25">
      <c r="A28" s="155" t="s">
        <v>141</v>
      </c>
      <c r="B28" s="242">
        <v>0</v>
      </c>
      <c r="C28" s="156">
        <v>1000000</v>
      </c>
      <c r="D28" s="156">
        <v>1500000</v>
      </c>
      <c r="E28" s="156">
        <f>D28-C28</f>
        <v>500000</v>
      </c>
    </row>
    <row r="29" spans="1:5" ht="15" customHeight="1">
      <c r="A29" s="155"/>
      <c r="B29" s="155"/>
      <c r="C29" s="156"/>
      <c r="D29" s="156"/>
      <c r="E29" s="156"/>
    </row>
    <row r="30" spans="1:5" ht="23.25">
      <c r="A30" s="196" t="s">
        <v>115</v>
      </c>
      <c r="B30" s="241">
        <f>B31</f>
        <v>83894</v>
      </c>
      <c r="C30" s="150">
        <f>SUM(C31)</f>
        <v>44724</v>
      </c>
      <c r="D30" s="150">
        <f>SUM(D31)</f>
        <v>195682</v>
      </c>
      <c r="E30" s="150">
        <f>SUM(E31)</f>
        <v>150958</v>
      </c>
    </row>
    <row r="31" spans="1:5" ht="23.25">
      <c r="A31" s="155" t="s">
        <v>111</v>
      </c>
      <c r="B31" s="156">
        <v>83894</v>
      </c>
      <c r="C31" s="156">
        <v>44724</v>
      </c>
      <c r="D31" s="194">
        <v>195682</v>
      </c>
      <c r="E31" s="156">
        <f>D31-C31</f>
        <v>150958</v>
      </c>
    </row>
    <row r="32" spans="1:5" ht="23.25">
      <c r="A32" s="155"/>
      <c r="B32" s="155"/>
      <c r="C32" s="156"/>
      <c r="D32" s="194"/>
      <c r="E32" s="156"/>
    </row>
    <row r="33" spans="1:5" ht="15" customHeight="1">
      <c r="A33" s="386"/>
      <c r="B33" s="386"/>
      <c r="C33" s="386"/>
      <c r="D33" s="386"/>
      <c r="E33" s="386"/>
    </row>
    <row r="34" spans="1:5" ht="15">
      <c r="A34" s="33"/>
      <c r="B34" s="33"/>
      <c r="C34" s="61"/>
      <c r="D34" s="39"/>
      <c r="E34" s="39"/>
    </row>
    <row r="35" spans="1:5" ht="15">
      <c r="A35" s="33"/>
      <c r="B35" s="33"/>
      <c r="C35" s="61"/>
      <c r="D35" s="39"/>
      <c r="E35" s="39"/>
    </row>
    <row r="36" spans="1:5" ht="15">
      <c r="A36" s="33"/>
      <c r="B36" s="33"/>
      <c r="C36" s="61"/>
      <c r="D36" s="39"/>
      <c r="E36" s="39"/>
    </row>
    <row r="37" spans="1:5" ht="15">
      <c r="A37" s="33"/>
      <c r="B37" s="33"/>
      <c r="C37" s="61"/>
      <c r="D37" s="39"/>
      <c r="E37" s="39"/>
    </row>
    <row r="38" spans="1:5" ht="15">
      <c r="A38" s="33"/>
      <c r="B38" s="33"/>
      <c r="C38" s="61"/>
      <c r="D38" s="39"/>
      <c r="E38" s="39"/>
    </row>
    <row r="39" spans="1:5" ht="15">
      <c r="A39" s="33"/>
      <c r="B39" s="33"/>
      <c r="C39" s="61"/>
      <c r="D39" s="39"/>
      <c r="E39" s="39"/>
    </row>
    <row r="40" spans="1:5" ht="15">
      <c r="A40" s="33"/>
      <c r="B40" s="33"/>
      <c r="C40" s="61"/>
      <c r="D40" s="39"/>
      <c r="E40" s="39"/>
    </row>
    <row r="41" spans="1:5" ht="15">
      <c r="A41" s="33"/>
      <c r="B41" s="33"/>
      <c r="C41" s="61"/>
      <c r="D41" s="39"/>
      <c r="E41" s="39"/>
    </row>
    <row r="42" spans="1:5" ht="15">
      <c r="A42" s="33"/>
      <c r="B42" s="33"/>
      <c r="C42" s="61"/>
      <c r="D42" s="39"/>
      <c r="E42" s="39"/>
    </row>
    <row r="43" spans="1:5" ht="15">
      <c r="A43" s="33"/>
      <c r="B43" s="33"/>
      <c r="C43" s="61"/>
      <c r="D43" s="39"/>
      <c r="E43" s="39"/>
    </row>
    <row r="44" spans="1:5" ht="15">
      <c r="A44" s="33"/>
      <c r="B44" s="33"/>
      <c r="C44" s="61"/>
      <c r="D44" s="39"/>
      <c r="E44" s="39"/>
    </row>
    <row r="45" spans="1:5" ht="15">
      <c r="A45" s="33"/>
      <c r="B45" s="33"/>
      <c r="C45" s="61"/>
      <c r="D45" s="39"/>
      <c r="E45" s="39"/>
    </row>
    <row r="46" spans="1:5" ht="15">
      <c r="A46" s="33"/>
      <c r="B46" s="33"/>
      <c r="C46" s="61"/>
      <c r="D46" s="39"/>
      <c r="E46" s="39"/>
    </row>
    <row r="47" spans="1:5" ht="15">
      <c r="A47" s="33"/>
      <c r="B47" s="33"/>
      <c r="C47" s="61"/>
      <c r="D47" s="39"/>
      <c r="E47" s="39"/>
    </row>
    <row r="48" spans="1:5" ht="15">
      <c r="A48" s="33"/>
      <c r="B48" s="33"/>
      <c r="C48" s="61"/>
      <c r="D48" s="39"/>
      <c r="E48" s="39"/>
    </row>
    <row r="49" spans="1:5" ht="15">
      <c r="A49" s="33"/>
      <c r="B49" s="33"/>
      <c r="C49" s="61"/>
      <c r="D49" s="39"/>
      <c r="E49" s="39"/>
    </row>
    <row r="50" spans="1:5" ht="15">
      <c r="A50" s="33"/>
      <c r="B50" s="33"/>
      <c r="C50" s="61"/>
      <c r="D50" s="39"/>
      <c r="E50" s="39"/>
    </row>
    <row r="51" spans="1:5" ht="15">
      <c r="A51" s="33"/>
      <c r="B51" s="33"/>
      <c r="C51" s="61"/>
      <c r="D51" s="39"/>
      <c r="E51" s="39"/>
    </row>
    <row r="52" spans="1:5" ht="15">
      <c r="A52" s="33"/>
      <c r="B52" s="33"/>
      <c r="C52" s="61"/>
      <c r="D52" s="39"/>
      <c r="E52" s="39"/>
    </row>
    <row r="53" spans="1:5" ht="15">
      <c r="A53" s="33"/>
      <c r="B53" s="33"/>
      <c r="C53" s="61"/>
      <c r="D53" s="39"/>
      <c r="E53" s="39"/>
    </row>
    <row r="54" spans="1:5" ht="15">
      <c r="A54" s="33"/>
      <c r="B54" s="33"/>
      <c r="C54" s="61"/>
      <c r="D54" s="39"/>
      <c r="E54" s="39"/>
    </row>
    <row r="55" spans="1:5" ht="15">
      <c r="A55" s="33"/>
      <c r="B55" s="33"/>
      <c r="C55" s="61"/>
      <c r="D55" s="39"/>
      <c r="E55" s="39"/>
    </row>
    <row r="56" spans="1:5" ht="15">
      <c r="A56" s="33"/>
      <c r="B56" s="33"/>
      <c r="C56" s="61"/>
      <c r="D56" s="39"/>
      <c r="E56" s="39"/>
    </row>
    <row r="57" spans="1:5" ht="15">
      <c r="A57" s="33"/>
      <c r="B57" s="33"/>
      <c r="C57" s="61"/>
      <c r="D57" s="39"/>
      <c r="E57" s="39"/>
    </row>
    <row r="58" spans="1:5" ht="15">
      <c r="A58" s="33"/>
      <c r="B58" s="33"/>
      <c r="C58" s="61"/>
      <c r="D58" s="39"/>
      <c r="E58" s="39"/>
    </row>
    <row r="59" spans="1:5" ht="15">
      <c r="A59" s="33"/>
      <c r="B59" s="33"/>
      <c r="C59" s="61"/>
      <c r="D59" s="39"/>
      <c r="E59" s="39"/>
    </row>
  </sheetData>
  <sheetProtection formatRows="0" insertColumns="0" insertRows="0" selectLockedCells="1" selectUnlockedCells="1"/>
  <mergeCells count="6">
    <mergeCell ref="A17:E17"/>
    <mergeCell ref="A33:E33"/>
    <mergeCell ref="A1:E1"/>
    <mergeCell ref="A2:E2"/>
    <mergeCell ref="A3:E3"/>
    <mergeCell ref="A4:E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5" r:id="rId1"/>
  <headerFooter alignWithMargins="0">
    <oddFooter>&amp;L&amp;12                   Elaborado en el Dept. de Presupuesto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J47"/>
    </sheetView>
  </sheetViews>
  <sheetFormatPr defaultColWidth="11.421875" defaultRowHeight="12.75"/>
  <cols>
    <col min="2" max="2" width="14.7109375" style="0" bestFit="1" customWidth="1"/>
    <col min="3" max="3" width="10.140625" style="0" bestFit="1" customWidth="1"/>
  </cols>
  <sheetData>
    <row r="1" spans="1:3" ht="12.75">
      <c r="A1" s="211" t="s">
        <v>140</v>
      </c>
      <c r="B1" s="211"/>
      <c r="C1" s="211"/>
    </row>
    <row r="2" spans="2:3" ht="12.75">
      <c r="B2" t="s">
        <v>127</v>
      </c>
      <c r="C2" t="s">
        <v>128</v>
      </c>
    </row>
    <row r="3" spans="1:3" ht="12.75">
      <c r="A3" s="209" t="s">
        <v>129</v>
      </c>
      <c r="B3" s="210" t="e">
        <f>#REF!</f>
        <v>#REF!</v>
      </c>
      <c r="C3" s="209" t="e">
        <f>#REF!</f>
        <v>#REF!</v>
      </c>
    </row>
    <row r="4" spans="1:3" ht="12.75">
      <c r="A4" t="s">
        <v>130</v>
      </c>
      <c r="B4" s="209" t="e">
        <f>#REF!</f>
        <v>#REF!</v>
      </c>
      <c r="C4" s="209" t="e">
        <f>#REF!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="50" zoomScaleNormal="90" zoomScaleSheetLayoutView="50" workbookViewId="0" topLeftCell="A1">
      <selection activeCell="A16" sqref="A16:IV46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</row>
    <row r="2" spans="1:8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</row>
    <row r="3" spans="1:8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</row>
    <row r="4" spans="1:8" s="1" customFormat="1" ht="23.25">
      <c r="A4" s="385" t="s">
        <v>159</v>
      </c>
      <c r="B4" s="385"/>
      <c r="C4" s="385"/>
      <c r="D4" s="385"/>
      <c r="E4" s="385"/>
      <c r="F4" s="385"/>
      <c r="G4" s="385"/>
      <c r="H4" s="385"/>
    </row>
    <row r="5" spans="1:9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6" t="s">
        <v>160</v>
      </c>
      <c r="I5" s="266" t="s">
        <v>161</v>
      </c>
    </row>
    <row r="6" spans="1:9" s="1" customFormat="1" ht="48" thickBot="1" thickTop="1">
      <c r="A6" s="259" t="s">
        <v>24</v>
      </c>
      <c r="B6" s="260" t="s">
        <v>10</v>
      </c>
      <c r="C6" s="261" t="s">
        <v>11</v>
      </c>
      <c r="D6" s="260" t="s">
        <v>12</v>
      </c>
      <c r="E6" s="260" t="s">
        <v>25</v>
      </c>
      <c r="F6" s="262" t="s">
        <v>156</v>
      </c>
      <c r="G6" s="262" t="s">
        <v>157</v>
      </c>
      <c r="H6" s="263" t="s">
        <v>1</v>
      </c>
      <c r="I6" s="263" t="s">
        <v>1</v>
      </c>
    </row>
    <row r="7" spans="1:9" s="1" customFormat="1" ht="24" thickTop="1">
      <c r="A7" s="131" t="s">
        <v>2</v>
      </c>
      <c r="B7" s="132">
        <f aca="true" t="shared" si="0" ref="B7:G7">B9+B11</f>
        <v>8968999</v>
      </c>
      <c r="C7" s="132">
        <f t="shared" si="0"/>
        <v>9568999</v>
      </c>
      <c r="D7" s="132">
        <f t="shared" si="0"/>
        <v>8508596</v>
      </c>
      <c r="E7" s="132">
        <f t="shared" si="0"/>
        <v>5434640.9</v>
      </c>
      <c r="F7" s="132">
        <f t="shared" si="0"/>
        <v>4938036.03</v>
      </c>
      <c r="G7" s="132">
        <f t="shared" si="0"/>
        <v>1672548.0700000003</v>
      </c>
      <c r="H7" s="133">
        <f>+E7/D7*100</f>
        <v>63.87235802475521</v>
      </c>
      <c r="I7" s="133">
        <f>E7/C7*100</f>
        <v>56.794246712743934</v>
      </c>
    </row>
    <row r="8" spans="1:9" s="1" customFormat="1" ht="7.5" customHeight="1">
      <c r="A8" s="134"/>
      <c r="B8" s="135"/>
      <c r="C8" s="136"/>
      <c r="D8" s="136"/>
      <c r="E8" s="136"/>
      <c r="F8" s="136"/>
      <c r="G8" s="136"/>
      <c r="H8" s="205"/>
      <c r="I8" s="205"/>
    </row>
    <row r="9" spans="1:9" s="1" customFormat="1" ht="23.25">
      <c r="A9" s="137" t="s">
        <v>8</v>
      </c>
      <c r="B9" s="138">
        <f aca="true" t="shared" si="1" ref="B9:G9">+B17</f>
        <v>6968878</v>
      </c>
      <c r="C9" s="138">
        <f t="shared" si="1"/>
        <v>6968878</v>
      </c>
      <c r="D9" s="138">
        <f t="shared" si="1"/>
        <v>5988305</v>
      </c>
      <c r="E9" s="138">
        <f t="shared" si="1"/>
        <v>4092428.2399999998</v>
      </c>
      <c r="F9" s="138">
        <f t="shared" si="1"/>
        <v>3980939.87</v>
      </c>
      <c r="G9" s="138">
        <f t="shared" si="1"/>
        <v>1342073.4500000002</v>
      </c>
      <c r="H9" s="139">
        <f>+E9/D9*100</f>
        <v>68.34034405395182</v>
      </c>
      <c r="I9" s="139">
        <f>E9/C9*100</f>
        <v>58.724349027203516</v>
      </c>
    </row>
    <row r="10" spans="1:9" s="1" customFormat="1" ht="15" customHeight="1">
      <c r="A10" s="140"/>
      <c r="B10" s="141"/>
      <c r="C10" s="141"/>
      <c r="D10" s="141"/>
      <c r="E10" s="141"/>
      <c r="F10" s="254"/>
      <c r="G10" s="254"/>
      <c r="H10" s="142"/>
      <c r="I10" s="142"/>
    </row>
    <row r="11" spans="1:9" s="1" customFormat="1" ht="23.25">
      <c r="A11" s="137" t="s">
        <v>9</v>
      </c>
      <c r="B11" s="138">
        <f aca="true" t="shared" si="2" ref="B11:G11">+B32</f>
        <v>2000121</v>
      </c>
      <c r="C11" s="138">
        <f t="shared" si="2"/>
        <v>2600121</v>
      </c>
      <c r="D11" s="138">
        <f t="shared" si="2"/>
        <v>2520291</v>
      </c>
      <c r="E11" s="138">
        <f t="shared" si="2"/>
        <v>1342212.6600000001</v>
      </c>
      <c r="F11" s="138">
        <f t="shared" si="2"/>
        <v>957096.16</v>
      </c>
      <c r="G11" s="138">
        <f t="shared" si="2"/>
        <v>330474.62</v>
      </c>
      <c r="H11" s="206">
        <f>+E11/D11*100</f>
        <v>53.25625731314361</v>
      </c>
      <c r="I11" s="206">
        <f>E11/C11*100</f>
        <v>51.62116147671589</v>
      </c>
    </row>
    <row r="12" spans="1:9" s="1" customFormat="1" ht="6" customHeight="1">
      <c r="A12" s="144"/>
      <c r="B12" s="145"/>
      <c r="C12" s="144"/>
      <c r="D12" s="144"/>
      <c r="E12" s="144"/>
      <c r="F12" s="146"/>
      <c r="G12" s="146"/>
      <c r="H12" s="207"/>
      <c r="I12" s="207"/>
    </row>
    <row r="13" spans="1:8" s="1" customFormat="1" ht="23.25">
      <c r="A13" s="385" t="s">
        <v>6</v>
      </c>
      <c r="B13" s="385"/>
      <c r="C13" s="385"/>
      <c r="D13" s="385"/>
      <c r="E13" s="385"/>
      <c r="F13" s="385"/>
      <c r="G13" s="385"/>
      <c r="H13" s="385"/>
    </row>
    <row r="14" spans="1:8" s="1" customFormat="1" ht="6" customHeight="1">
      <c r="A14" s="384"/>
      <c r="B14" s="384"/>
      <c r="C14" s="384"/>
      <c r="D14" s="384"/>
      <c r="E14" s="384"/>
      <c r="F14" s="384"/>
      <c r="G14" s="384"/>
      <c r="H14" s="384"/>
    </row>
    <row r="15" spans="1:9" s="1" customFormat="1" ht="6" customHeight="1">
      <c r="A15" s="125"/>
      <c r="B15" s="125"/>
      <c r="C15" s="125"/>
      <c r="D15" s="125"/>
      <c r="E15" s="147"/>
      <c r="F15" s="147"/>
      <c r="G15" s="147"/>
      <c r="H15" s="125"/>
      <c r="I15" s="125"/>
    </row>
    <row r="16" spans="1:9" s="1" customFormat="1" ht="48" hidden="1" thickBot="1" thickTop="1">
      <c r="A16" s="259" t="s">
        <v>24</v>
      </c>
      <c r="B16" s="260" t="s">
        <v>10</v>
      </c>
      <c r="C16" s="261" t="s">
        <v>11</v>
      </c>
      <c r="D16" s="260" t="s">
        <v>12</v>
      </c>
      <c r="E16" s="260" t="s">
        <v>25</v>
      </c>
      <c r="F16" s="262" t="s">
        <v>156</v>
      </c>
      <c r="G16" s="262" t="s">
        <v>157</v>
      </c>
      <c r="H16" s="263" t="s">
        <v>1</v>
      </c>
      <c r="I16" s="263" t="s">
        <v>1</v>
      </c>
    </row>
    <row r="17" spans="1:14" s="1" customFormat="1" ht="24" hidden="1" thickTop="1">
      <c r="A17" s="131" t="s">
        <v>13</v>
      </c>
      <c r="B17" s="148">
        <f aca="true" t="shared" si="3" ref="B17:G17">B18+B22</f>
        <v>6968878</v>
      </c>
      <c r="C17" s="148">
        <f t="shared" si="3"/>
        <v>6968878</v>
      </c>
      <c r="D17" s="148">
        <f t="shared" si="3"/>
        <v>5988305</v>
      </c>
      <c r="E17" s="148">
        <f t="shared" si="3"/>
        <v>4092428.2399999998</v>
      </c>
      <c r="F17" s="148">
        <f t="shared" si="3"/>
        <v>3980939.87</v>
      </c>
      <c r="G17" s="148">
        <f t="shared" si="3"/>
        <v>1342073.4500000002</v>
      </c>
      <c r="H17" s="133">
        <f>+E17/D17*100</f>
        <v>68.34034405395182</v>
      </c>
      <c r="I17" s="133">
        <f>E17/C17*100</f>
        <v>58.724349027203516</v>
      </c>
      <c r="N17" s="208"/>
    </row>
    <row r="18" spans="1:24" s="5" customFormat="1" ht="23.25" hidden="1">
      <c r="A18" s="149" t="s">
        <v>33</v>
      </c>
      <c r="B18" s="150">
        <f>+B19</f>
        <v>2824091</v>
      </c>
      <c r="C18" s="151">
        <f>+C20</f>
        <v>2600389</v>
      </c>
      <c r="D18" s="151">
        <f>+D20</f>
        <v>2257268</v>
      </c>
      <c r="E18" s="151">
        <f>E20</f>
        <v>1504069.81</v>
      </c>
      <c r="F18" s="151">
        <f>F20</f>
        <v>1433529.45</v>
      </c>
      <c r="G18" s="151">
        <f>G20</f>
        <v>656149.4</v>
      </c>
      <c r="H18" s="133">
        <f>+E18/D18*100</f>
        <v>66.63230994281582</v>
      </c>
      <c r="I18" s="133">
        <f>E18/C18*100</f>
        <v>57.84018506461918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5" customFormat="1" ht="23.25" hidden="1">
      <c r="A19" s="152" t="s">
        <v>3</v>
      </c>
      <c r="B19" s="153">
        <f>SUM(B20:B20)</f>
        <v>2824091</v>
      </c>
      <c r="C19" s="154">
        <f>SUM(C20)</f>
        <v>2600389</v>
      </c>
      <c r="D19" s="154">
        <f>SUM(D20)</f>
        <v>2257268</v>
      </c>
      <c r="E19" s="154">
        <f>SUM(E20)</f>
        <v>1504069.81</v>
      </c>
      <c r="F19" s="154">
        <f>SUM(F20)</f>
        <v>1433529.45</v>
      </c>
      <c r="G19" s="154">
        <f>SUM(G20)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6" customFormat="1" ht="23.25" hidden="1">
      <c r="A20" s="155" t="s">
        <v>34</v>
      </c>
      <c r="B20" s="156">
        <v>2824091</v>
      </c>
      <c r="C20" s="157">
        <v>2600389</v>
      </c>
      <c r="D20" s="157">
        <v>2257268</v>
      </c>
      <c r="E20" s="157">
        <v>1504069.81</v>
      </c>
      <c r="F20" s="195">
        <v>1433529.45</v>
      </c>
      <c r="G20" s="195">
        <v>656149.4</v>
      </c>
      <c r="H20" s="133">
        <f>+E20/D20*100</f>
        <v>66.63230994281582</v>
      </c>
      <c r="I20" s="133">
        <f>E20/C20*100</f>
        <v>57.84018506461918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6" customFormat="1" ht="15" customHeight="1" hidden="1">
      <c r="A21" s="159"/>
      <c r="B21" s="160"/>
      <c r="C21" s="161"/>
      <c r="D21" s="161"/>
      <c r="E21" s="161"/>
      <c r="F21" s="255"/>
      <c r="G21" s="255"/>
      <c r="H21" s="162"/>
      <c r="I21" s="16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5" customFormat="1" ht="23.25" hidden="1">
      <c r="A22" s="149" t="s">
        <v>102</v>
      </c>
      <c r="B22" s="163">
        <f aca="true" t="shared" si="4" ref="B22:G22">B23+B24+B25+B26</f>
        <v>4144787</v>
      </c>
      <c r="C22" s="163">
        <f t="shared" si="4"/>
        <v>4368489</v>
      </c>
      <c r="D22" s="163">
        <f t="shared" si="4"/>
        <v>3731037</v>
      </c>
      <c r="E22" s="163">
        <f t="shared" si="4"/>
        <v>2588358.4299999997</v>
      </c>
      <c r="F22" s="163">
        <f t="shared" si="4"/>
        <v>2547410.42</v>
      </c>
      <c r="G22" s="163">
        <f t="shared" si="4"/>
        <v>685924.05</v>
      </c>
      <c r="H22" s="133">
        <f>+E22/D22*100</f>
        <v>69.3737003948232</v>
      </c>
      <c r="I22" s="133">
        <f>E22/C22*100</f>
        <v>59.250656920504994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5" customFormat="1" ht="23.25" hidden="1">
      <c r="A23" s="165" t="s">
        <v>103</v>
      </c>
      <c r="B23" s="166">
        <v>3457400</v>
      </c>
      <c r="C23" s="167">
        <v>3745533</v>
      </c>
      <c r="D23" s="167">
        <v>3213609</v>
      </c>
      <c r="E23" s="167">
        <v>2271061.63</v>
      </c>
      <c r="F23" s="256">
        <v>2233591.04</v>
      </c>
      <c r="G23" s="256">
        <v>605024.42</v>
      </c>
      <c r="H23" s="133">
        <f>+E23/D23*100</f>
        <v>70.67012912896372</v>
      </c>
      <c r="I23" s="133">
        <f>E23/C23*100</f>
        <v>60.63387053324587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104</v>
      </c>
      <c r="B24" s="160">
        <v>199851</v>
      </c>
      <c r="C24" s="161">
        <v>177160</v>
      </c>
      <c r="D24" s="161">
        <v>148560</v>
      </c>
      <c r="E24" s="161">
        <v>85708.94</v>
      </c>
      <c r="F24" s="255">
        <v>83797.94</v>
      </c>
      <c r="G24" s="255">
        <v>35229.5</v>
      </c>
      <c r="H24" s="133">
        <f>+E24/D24*100</f>
        <v>57.69314754981153</v>
      </c>
      <c r="I24" s="133">
        <f>E24/C24*100</f>
        <v>48.37939715511402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6" customFormat="1" ht="23.25" hidden="1">
      <c r="A25" s="165" t="s">
        <v>105</v>
      </c>
      <c r="B25" s="171">
        <v>347789</v>
      </c>
      <c r="C25" s="157">
        <v>324543</v>
      </c>
      <c r="D25" s="157">
        <v>267743</v>
      </c>
      <c r="E25" s="172">
        <v>182420.73</v>
      </c>
      <c r="F25" s="257">
        <v>180854.31</v>
      </c>
      <c r="G25" s="257">
        <v>38827.2</v>
      </c>
      <c r="H25" s="133">
        <f>+E25/D25*100</f>
        <v>68.13277284560193</v>
      </c>
      <c r="I25" s="133">
        <f>E25/C25*100</f>
        <v>56.20849317347778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23.25" hidden="1">
      <c r="A26" s="174" t="s">
        <v>106</v>
      </c>
      <c r="B26" s="156">
        <v>139747</v>
      </c>
      <c r="C26" s="157">
        <v>121253</v>
      </c>
      <c r="D26" s="157">
        <v>101125</v>
      </c>
      <c r="E26" s="157">
        <v>49167.13</v>
      </c>
      <c r="F26" s="195">
        <v>49167.13</v>
      </c>
      <c r="G26" s="195">
        <v>6842.93</v>
      </c>
      <c r="H26" s="133">
        <f>+E26/D26*100</f>
        <v>48.620153275648946</v>
      </c>
      <c r="I26" s="133">
        <f>E26/C26*100</f>
        <v>40.54920702992915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6" customHeight="1" hidden="1">
      <c r="A27" s="175"/>
      <c r="B27" s="176"/>
      <c r="C27" s="177"/>
      <c r="D27" s="177"/>
      <c r="E27" s="177"/>
      <c r="F27" s="177"/>
      <c r="G27" s="177"/>
      <c r="H27" s="177"/>
      <c r="I27" s="17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9" ht="28.5" customHeight="1" hidden="1">
      <c r="A28" s="385" t="s">
        <v>7</v>
      </c>
      <c r="B28" s="385"/>
      <c r="C28" s="385"/>
      <c r="D28" s="385"/>
      <c r="E28" s="385"/>
      <c r="F28" s="385"/>
      <c r="G28" s="385"/>
      <c r="H28" s="385"/>
      <c r="I28" s="2"/>
    </row>
    <row r="29" spans="1:9" ht="6" customHeight="1" hidden="1">
      <c r="A29" s="178"/>
      <c r="B29" s="179"/>
      <c r="C29" s="178"/>
      <c r="D29" s="178"/>
      <c r="E29" s="178"/>
      <c r="F29" s="178"/>
      <c r="G29" s="178"/>
      <c r="H29" s="178"/>
      <c r="I29" s="178"/>
    </row>
    <row r="30" spans="1:9" ht="6" customHeight="1" hidden="1" thickBot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48" hidden="1" thickBot="1" thickTop="1">
      <c r="A31" s="259" t="s">
        <v>0</v>
      </c>
      <c r="B31" s="260" t="s">
        <v>10</v>
      </c>
      <c r="C31" s="260" t="s">
        <v>11</v>
      </c>
      <c r="D31" s="260" t="s">
        <v>12</v>
      </c>
      <c r="E31" s="260" t="s">
        <v>25</v>
      </c>
      <c r="F31" s="262" t="s">
        <v>156</v>
      </c>
      <c r="G31" s="262" t="s">
        <v>157</v>
      </c>
      <c r="H31" s="264" t="s">
        <v>1</v>
      </c>
      <c r="I31" s="264" t="s">
        <v>1</v>
      </c>
    </row>
    <row r="32" spans="1:9" ht="24" hidden="1" thickTop="1">
      <c r="A32" s="183" t="s">
        <v>14</v>
      </c>
      <c r="B32" s="184">
        <f aca="true" t="shared" si="5" ref="B32:G32">B35+B41</f>
        <v>2000121</v>
      </c>
      <c r="C32" s="184">
        <f t="shared" si="5"/>
        <v>2600121</v>
      </c>
      <c r="D32" s="184">
        <f t="shared" si="5"/>
        <v>2520291</v>
      </c>
      <c r="E32" s="184">
        <f t="shared" si="5"/>
        <v>1342212.6600000001</v>
      </c>
      <c r="F32" s="184">
        <f t="shared" si="5"/>
        <v>957096.16</v>
      </c>
      <c r="G32" s="184">
        <f t="shared" si="5"/>
        <v>330474.62</v>
      </c>
      <c r="H32" s="236">
        <f>E32/D32*100</f>
        <v>53.25625731314361</v>
      </c>
      <c r="I32" s="236">
        <f>E32/C32*100</f>
        <v>51.62116147671589</v>
      </c>
    </row>
    <row r="33" spans="1:9" ht="7.5" customHeight="1" hidden="1">
      <c r="A33" s="149"/>
      <c r="B33" s="185"/>
      <c r="C33" s="186"/>
      <c r="D33" s="186"/>
      <c r="E33" s="186"/>
      <c r="F33" s="189"/>
      <c r="G33" s="189"/>
      <c r="H33" s="188"/>
      <c r="I33" s="188"/>
    </row>
    <row r="34" spans="1:9" ht="7.5" customHeight="1" hidden="1">
      <c r="A34" s="149"/>
      <c r="B34" s="185"/>
      <c r="C34" s="189"/>
      <c r="D34" s="189"/>
      <c r="E34" s="189"/>
      <c r="F34" s="189"/>
      <c r="G34" s="189"/>
      <c r="H34" s="191"/>
      <c r="I34" s="191"/>
    </row>
    <row r="35" spans="1:9" ht="23.25" hidden="1">
      <c r="A35" s="192" t="s">
        <v>107</v>
      </c>
      <c r="B35" s="185">
        <f aca="true" t="shared" si="6" ref="B35:G35">SUM(B36:B39)</f>
        <v>1955397</v>
      </c>
      <c r="C35" s="185">
        <f t="shared" si="6"/>
        <v>2562807</v>
      </c>
      <c r="D35" s="185">
        <f t="shared" si="6"/>
        <v>2483919</v>
      </c>
      <c r="E35" s="185">
        <f t="shared" si="6"/>
        <v>1341237.79</v>
      </c>
      <c r="F35" s="185">
        <f t="shared" si="6"/>
        <v>956121.29</v>
      </c>
      <c r="G35" s="185">
        <f t="shared" si="6"/>
        <v>329499.75</v>
      </c>
      <c r="H35" s="164">
        <f>+E35/D35*100</f>
        <v>53.996840879271836</v>
      </c>
      <c r="I35" s="164">
        <f>E35/C35*100</f>
        <v>52.334716972444674</v>
      </c>
    </row>
    <row r="36" spans="1:9" ht="23.25" hidden="1">
      <c r="A36" s="155" t="s">
        <v>108</v>
      </c>
      <c r="B36" s="156">
        <v>563100</v>
      </c>
      <c r="C36" s="194">
        <v>697369</v>
      </c>
      <c r="D36" s="156">
        <v>676016</v>
      </c>
      <c r="E36" s="156">
        <v>514311.59</v>
      </c>
      <c r="F36" s="258">
        <v>363068.81</v>
      </c>
      <c r="G36" s="258">
        <v>141257.55</v>
      </c>
      <c r="H36" s="173">
        <f>+E36/D36*100</f>
        <v>76.07979544862845</v>
      </c>
      <c r="I36" s="164">
        <f>E36/C36*100</f>
        <v>73.75027998089965</v>
      </c>
    </row>
    <row r="37" spans="1:9" ht="23.25" hidden="1">
      <c r="A37" s="155" t="s">
        <v>110</v>
      </c>
      <c r="B37" s="156">
        <v>287299</v>
      </c>
      <c r="C37" s="194">
        <v>185327</v>
      </c>
      <c r="D37" s="156">
        <v>178102</v>
      </c>
      <c r="E37" s="156">
        <v>78873.55</v>
      </c>
      <c r="F37" s="258">
        <v>52857.93</v>
      </c>
      <c r="G37" s="258">
        <v>47546.5</v>
      </c>
      <c r="H37" s="173">
        <f>+E37/D37*100</f>
        <v>44.28560600105558</v>
      </c>
      <c r="I37" s="164">
        <f>E37/C37*100</f>
        <v>42.55912522190506</v>
      </c>
    </row>
    <row r="38" spans="1:9" ht="23.25" hidden="1">
      <c r="A38" s="155" t="s">
        <v>139</v>
      </c>
      <c r="B38" s="156">
        <v>104998</v>
      </c>
      <c r="C38" s="156">
        <v>721041</v>
      </c>
      <c r="D38" s="156">
        <v>719009</v>
      </c>
      <c r="E38" s="156">
        <v>336771.45</v>
      </c>
      <c r="F38" s="258">
        <v>214965.15</v>
      </c>
      <c r="G38" s="258">
        <v>70835.14</v>
      </c>
      <c r="H38" s="173">
        <f>+E38/D38*100</f>
        <v>46.83828018842602</v>
      </c>
      <c r="I38" s="164">
        <f>E38/C38*100</f>
        <v>46.70628299916371</v>
      </c>
    </row>
    <row r="39" spans="1:9" ht="23.25" hidden="1">
      <c r="A39" s="155" t="s">
        <v>141</v>
      </c>
      <c r="B39" s="156">
        <v>1000000</v>
      </c>
      <c r="C39" s="156">
        <v>959070</v>
      </c>
      <c r="D39" s="156">
        <v>910792</v>
      </c>
      <c r="E39" s="156">
        <v>411281.2</v>
      </c>
      <c r="F39" s="258">
        <v>325229.4</v>
      </c>
      <c r="G39" s="258">
        <v>69860.56</v>
      </c>
      <c r="H39" s="173">
        <f>+E39/D39*100</f>
        <v>45.156435278307235</v>
      </c>
      <c r="I39" s="164">
        <f>E39/C39*100</f>
        <v>42.883334897348476</v>
      </c>
    </row>
    <row r="40" spans="1:9" ht="15" customHeight="1" hidden="1">
      <c r="A40" s="155"/>
      <c r="B40" s="156"/>
      <c r="C40" s="156"/>
      <c r="D40" s="156"/>
      <c r="E40" s="156"/>
      <c r="F40" s="258"/>
      <c r="G40" s="258"/>
      <c r="H40" s="173"/>
      <c r="I40" s="173"/>
    </row>
    <row r="41" spans="1:9" ht="23.25" hidden="1">
      <c r="A41" s="196" t="s">
        <v>115</v>
      </c>
      <c r="B41" s="150">
        <f aca="true" t="shared" si="7" ref="B41:G41">SUM(B42)</f>
        <v>44724</v>
      </c>
      <c r="C41" s="150">
        <f t="shared" si="7"/>
        <v>37314</v>
      </c>
      <c r="D41" s="150">
        <f t="shared" si="7"/>
        <v>36372</v>
      </c>
      <c r="E41" s="150">
        <f t="shared" si="7"/>
        <v>974.87</v>
      </c>
      <c r="F41" s="150">
        <f t="shared" si="7"/>
        <v>974.87</v>
      </c>
      <c r="G41" s="150">
        <f t="shared" si="7"/>
        <v>974.87</v>
      </c>
      <c r="H41" s="164">
        <f>+E41/D41*100</f>
        <v>2.6802760365116023</v>
      </c>
      <c r="I41" s="164">
        <f>E41/C41*100</f>
        <v>2.612611888299298</v>
      </c>
    </row>
    <row r="42" spans="1:9" ht="23.25" hidden="1">
      <c r="A42" s="155" t="s">
        <v>111</v>
      </c>
      <c r="B42" s="156">
        <v>44724</v>
      </c>
      <c r="C42" s="194">
        <v>37314</v>
      </c>
      <c r="D42" s="156">
        <v>36372</v>
      </c>
      <c r="E42" s="156">
        <v>974.87</v>
      </c>
      <c r="F42" s="258">
        <v>974.87</v>
      </c>
      <c r="G42" s="258">
        <v>974.87</v>
      </c>
      <c r="H42" s="173">
        <f>+E42/D42*100</f>
        <v>2.6802760365116023</v>
      </c>
      <c r="I42" s="164">
        <f>E42/C42*100</f>
        <v>2.612611888299298</v>
      </c>
    </row>
    <row r="43" spans="1:9" ht="23.25" hidden="1">
      <c r="A43" s="155"/>
      <c r="B43" s="156"/>
      <c r="C43" s="194"/>
      <c r="D43" s="156"/>
      <c r="E43" s="156"/>
      <c r="F43" s="258"/>
      <c r="G43" s="258"/>
      <c r="H43" s="173"/>
      <c r="I43" s="173"/>
    </row>
    <row r="44" spans="1:9" ht="15" customHeight="1" hidden="1">
      <c r="A44" s="386"/>
      <c r="B44" s="386"/>
      <c r="C44" s="386"/>
      <c r="D44" s="386"/>
      <c r="E44" s="386"/>
      <c r="F44" s="386"/>
      <c r="G44" s="386"/>
      <c r="H44" s="386"/>
      <c r="I44" s="2"/>
    </row>
    <row r="45" spans="1:9" ht="15" customHeight="1" hidden="1">
      <c r="A45" s="199"/>
      <c r="B45" s="200"/>
      <c r="C45" s="200"/>
      <c r="D45" s="200"/>
      <c r="E45" s="200"/>
      <c r="F45" s="200"/>
      <c r="G45" s="200"/>
      <c r="H45" s="200"/>
      <c r="I45" s="200"/>
    </row>
    <row r="46" spans="1:9" ht="15" customHeight="1" hidden="1">
      <c r="A46" s="386" t="s">
        <v>158</v>
      </c>
      <c r="B46" s="386"/>
      <c r="C46" s="386"/>
      <c r="D46" s="386"/>
      <c r="E46" s="386"/>
      <c r="F46" s="386"/>
      <c r="G46" s="386"/>
      <c r="H46" s="386"/>
      <c r="I46" s="2"/>
    </row>
    <row r="47" spans="1:9" ht="15">
      <c r="A47" s="33"/>
      <c r="B47" s="61"/>
      <c r="C47" s="39"/>
      <c r="D47" s="39"/>
      <c r="E47" s="39"/>
      <c r="F47" s="39"/>
      <c r="G47" s="39"/>
      <c r="H47" s="39"/>
      <c r="I47" s="39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</sheetData>
  <sheetProtection formatRows="0" insertColumns="0" insertRows="0" selectLockedCells="1" selectUnlockedCells="1"/>
  <mergeCells count="9">
    <mergeCell ref="A28:H28"/>
    <mergeCell ref="A44:H44"/>
    <mergeCell ref="A46:H46"/>
    <mergeCell ref="A1:H1"/>
    <mergeCell ref="A2:H2"/>
    <mergeCell ref="A3:H3"/>
    <mergeCell ref="A4:H4"/>
    <mergeCell ref="A13:H13"/>
    <mergeCell ref="A14:H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Diego Chambonnet</cp:lastModifiedBy>
  <cp:lastPrinted>2023-12-15T17:26:39Z</cp:lastPrinted>
  <dcterms:created xsi:type="dcterms:W3CDTF">2002-08-05T15:29:21Z</dcterms:created>
  <dcterms:modified xsi:type="dcterms:W3CDTF">2023-12-15T17:28:39Z</dcterms:modified>
  <cp:category/>
  <cp:version/>
  <cp:contentType/>
  <cp:contentStatus/>
</cp:coreProperties>
</file>